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90" activeTab="0"/>
  </bookViews>
  <sheets>
    <sheet name="Grafiks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Liene Paukšte-Uzula</author>
  </authors>
  <commentList>
    <comment ref="K3" authorId="0">
      <text>
        <r>
          <rPr>
            <b/>
            <sz val="9"/>
            <rFont val="Tahoma"/>
            <family val="2"/>
          </rPr>
          <t>Liene Paukšte-Uzula:</t>
        </r>
        <r>
          <rPr>
            <sz val="9"/>
            <rFont val="Tahoma"/>
            <family val="2"/>
          </rPr>
          <t xml:space="preserve">
KF 2019.gadā 208440 EUR saņemts; 2020.gadā plānots saņemt 23160 EUR
</t>
        </r>
      </text>
    </comment>
    <comment ref="O2" authorId="0">
      <text>
        <r>
          <rPr>
            <b/>
            <sz val="9"/>
            <rFont val="Tahoma"/>
            <family val="2"/>
          </rPr>
          <t>LPU:</t>
        </r>
        <r>
          <rPr>
            <sz val="9"/>
            <rFont val="Tahoma"/>
            <family val="2"/>
          </rPr>
          <t xml:space="preserve">
par 6 mēnešiem 2020.gadā</t>
        </r>
      </text>
    </comment>
    <comment ref="X2" authorId="0">
      <text>
        <r>
          <rPr>
            <b/>
            <sz val="9"/>
            <rFont val="Tahoma"/>
            <family val="2"/>
          </rPr>
          <t>Liene Paukšte-Uzula:</t>
        </r>
        <r>
          <rPr>
            <sz val="9"/>
            <rFont val="Tahoma"/>
            <family val="2"/>
          </rPr>
          <t xml:space="preserve">
par 3 mēnešiem 2020.gadā</t>
        </r>
      </text>
    </comment>
  </commentList>
</comments>
</file>

<file path=xl/sharedStrings.xml><?xml version="1.0" encoding="utf-8"?>
<sst xmlns="http://schemas.openxmlformats.org/spreadsheetml/2006/main" count="53" uniqueCount="46">
  <si>
    <t>Saistību veids</t>
  </si>
  <si>
    <t>KOPĀ SAISTĪBAS</t>
  </si>
  <si>
    <t>Saistību apjoms % no pamatbudžeta ieņēmumiem</t>
  </si>
  <si>
    <t>Gads/ projekti</t>
  </si>
  <si>
    <t>Pavisam kopā</t>
  </si>
  <si>
    <t>* kopējā atmaksājamā summa (pamatsumma + procentu maksājumi)</t>
  </si>
  <si>
    <t>atlikusī pamatsumma</t>
  </si>
  <si>
    <t>%</t>
  </si>
  <si>
    <t>Pamatsumma gadā</t>
  </si>
  <si>
    <t>Jāmaksā %</t>
  </si>
  <si>
    <t>jāmaksā kopā</t>
  </si>
  <si>
    <t>** atspoguļo tās saistības, kuras pašvaldības uzņemas atbilsoši likuma "Par pašvaldību budžetiem" 22. pantam</t>
  </si>
  <si>
    <t>Ilgtermiņa *  **</t>
  </si>
  <si>
    <t>Galvojumi*</t>
  </si>
  <si>
    <t>Domes priekšsēdētājs                                                                     A. Zālītis</t>
  </si>
  <si>
    <t>Nr.1 Infrastruktūras sakārtošana (AUSV vecā korpusa renovācija, mēbeles skolai, publiskā tualete)</t>
  </si>
  <si>
    <t>Nr.2 Pašvaldības aģentūra "Skrīveru sociālās aprūpes centrs" ēkas būvniecība</t>
  </si>
  <si>
    <t xml:space="preserve">Nr.4 Projekts "EJAM DROŠI" </t>
  </si>
  <si>
    <t>Nr.5 Gājēju ietves izbūve gar Daugavas ielu Skrīveros 1.kārta</t>
  </si>
  <si>
    <t>Nr.6 Jauna dienas aprūpes centra izveide Skrīveru novadā</t>
  </si>
  <si>
    <t>Nr.7 A.Upīša Skrīveru vidusskolas stadiona pārbūve</t>
  </si>
  <si>
    <t>Nr.8 Gaismas objektu nomaiņa Skrīveros</t>
  </si>
  <si>
    <t>Nr.9 Normatīvo aktu prasībām neatbilstošās Skrīveru novada izgāztuves "Ramziņas" rekultivācija</t>
  </si>
  <si>
    <t>Nr.10 Saules enerģija siltajam ūdenim Skrīveru novadā</t>
  </si>
  <si>
    <t>Nr.11 PII Sprīdītis projekts</t>
  </si>
  <si>
    <t>Nr.12 Ielu tirdzniecības vietas izbūve Skrīveru novadā</t>
  </si>
  <si>
    <t>Nr.13 Autobusa piegāde Skrīveru novada pašvaldībai</t>
  </si>
  <si>
    <t>Nr.14 Ceļa "Lielkažoki "-"Stūrīši" posma rekonstrukcija Skrīveru novadā</t>
  </si>
  <si>
    <t>Nr.15 Ceļa “Lielkažoki – Stūrīši” posma pārbūve Skrīveru novadā</t>
  </si>
  <si>
    <t>Nr.1 SIA „Vidusdaugavas SPAAO”</t>
  </si>
  <si>
    <t>gadi</t>
  </si>
  <si>
    <t>jāmaksā %</t>
  </si>
  <si>
    <t>pamatsumma gadā</t>
  </si>
  <si>
    <t>Atlikums</t>
  </si>
  <si>
    <t>gads</t>
  </si>
  <si>
    <t>Pašvaldības pamatbudžeta ieņēmumi bez mērķdotācijām un iemaksām PFIF 2020.gadā.:</t>
  </si>
  <si>
    <t>Nr.3 Saimnieks pamatakap.(Ūdenssaimniecības projekts)</t>
  </si>
  <si>
    <t>Saistības % no budžeta 2020.gadā:</t>
  </si>
  <si>
    <t>Nr.2 SIA "Skrīveru saimnieks" Katlu mājas būvniecība</t>
  </si>
  <si>
    <t>2.pielikums 2020. gada 23.janvāra saistošajiem noteikumiem Nr.1</t>
  </si>
  <si>
    <t>Nr.16 Sprīdīša ielas posma un stāvlaukuma pārbūve pie PII “Sprīdītis" Skrīveru novadā</t>
  </si>
  <si>
    <t>pamatsumma</t>
  </si>
  <si>
    <t>Sprīdītis 69000</t>
  </si>
  <si>
    <t>Skrīveru novada pašvaldības saistības  (euro)</t>
  </si>
  <si>
    <t>Grozīts ar 30.07.2020. saistošajiem noteikumiem Nr.17</t>
  </si>
  <si>
    <t>Grozīts ar 29.10.2020. saistošajiem noteikumiem Nr.20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</si>
</sst>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0.000"/>
    <numFmt numFmtId="183" formatCode="0.0"/>
    <numFmt numFmtId="184" formatCode="0.00000"/>
    <numFmt numFmtId="185" formatCode="0.0000"/>
  </numFmts>
  <fonts count="52">
    <font>
      <sz val="10"/>
      <name val="Arial"/>
      <family val="0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55" applyFont="1" applyFill="1" applyBorder="1" applyAlignment="1" applyProtection="1">
      <alignment horizontal="center"/>
      <protection/>
    </xf>
    <xf numFmtId="0" fontId="3" fillId="0" borderId="0" xfId="55" applyFont="1" applyFill="1" applyProtection="1">
      <alignment/>
      <protection/>
    </xf>
    <xf numFmtId="0" fontId="3" fillId="0" borderId="0" xfId="55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/>
      <protection/>
    </xf>
    <xf numFmtId="0" fontId="3" fillId="0" borderId="13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horizontal="center"/>
      <protection/>
    </xf>
    <xf numFmtId="0" fontId="3" fillId="0" borderId="0" xfId="55" applyFont="1" applyFill="1" applyProtection="1">
      <alignment/>
      <protection locked="0"/>
    </xf>
    <xf numFmtId="0" fontId="9" fillId="0" borderId="0" xfId="55" applyFont="1" applyFill="1" applyProtection="1">
      <alignment/>
      <protection/>
    </xf>
    <xf numFmtId="0" fontId="9" fillId="0" borderId="0" xfId="55" applyFont="1" applyFill="1" applyProtection="1">
      <alignment/>
      <protection locked="0"/>
    </xf>
    <xf numFmtId="0" fontId="5" fillId="0" borderId="0" xfId="0" applyFont="1" applyFill="1" applyAlignment="1">
      <alignment/>
    </xf>
    <xf numFmtId="0" fontId="3" fillId="0" borderId="0" xfId="55" applyFont="1" applyFill="1" applyAlignment="1" applyProtection="1">
      <alignment horizontal="right"/>
      <protection/>
    </xf>
    <xf numFmtId="0" fontId="4" fillId="0" borderId="0" xfId="55" applyFont="1" applyFill="1" applyBorder="1" applyAlignment="1" applyProtection="1">
      <alignment horizontal="center"/>
      <protection/>
    </xf>
    <xf numFmtId="2" fontId="4" fillId="0" borderId="0" xfId="55" applyNumberFormat="1" applyFont="1" applyFill="1" applyBorder="1" applyAlignment="1" applyProtection="1">
      <alignment horizontal="center"/>
      <protection/>
    </xf>
    <xf numFmtId="0" fontId="4" fillId="0" borderId="14" xfId="55" applyFont="1" applyFill="1" applyBorder="1" applyAlignment="1" applyProtection="1">
      <alignment horizontal="center"/>
      <protection/>
    </xf>
    <xf numFmtId="0" fontId="4" fillId="0" borderId="15" xfId="55" applyFont="1" applyFill="1" applyBorder="1" applyAlignment="1" applyProtection="1">
      <alignment horizontal="center"/>
      <protection/>
    </xf>
    <xf numFmtId="0" fontId="4" fillId="0" borderId="16" xfId="55" applyFont="1" applyFill="1" applyBorder="1" applyAlignment="1" applyProtection="1">
      <alignment horizontal="center"/>
      <protection/>
    </xf>
    <xf numFmtId="0" fontId="10" fillId="0" borderId="17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Alignment="1" applyProtection="1">
      <alignment/>
      <protection/>
    </xf>
    <xf numFmtId="0" fontId="10" fillId="0" borderId="18" xfId="55" applyFont="1" applyFill="1" applyBorder="1" applyAlignment="1" applyProtection="1">
      <alignment horizontal="center" vertical="center" textRotation="90" wrapText="1"/>
      <protection/>
    </xf>
    <xf numFmtId="0" fontId="3" fillId="0" borderId="19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center" vertical="center" wrapText="1"/>
      <protection/>
    </xf>
    <xf numFmtId="0" fontId="3" fillId="0" borderId="21" xfId="55" applyFont="1" applyFill="1" applyBorder="1" applyAlignment="1" applyProtection="1">
      <alignment horizontal="center" vertical="center" wrapText="1"/>
      <protection/>
    </xf>
    <xf numFmtId="0" fontId="3" fillId="32" borderId="22" xfId="55" applyFont="1" applyFill="1" applyBorder="1" applyAlignment="1" applyProtection="1">
      <alignment horizontal="center"/>
      <protection/>
    </xf>
    <xf numFmtId="0" fontId="3" fillId="32" borderId="22" xfId="55" applyFont="1" applyFill="1" applyBorder="1" applyAlignment="1" applyProtection="1">
      <alignment horizontal="center"/>
      <protection locked="0"/>
    </xf>
    <xf numFmtId="0" fontId="5" fillId="32" borderId="22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3" fillId="32" borderId="23" xfId="55" applyFont="1" applyFill="1" applyBorder="1" applyAlignment="1" applyProtection="1">
      <alignment horizontal="center"/>
      <protection locked="0"/>
    </xf>
    <xf numFmtId="0" fontId="3" fillId="32" borderId="24" xfId="55" applyFont="1" applyFill="1" applyBorder="1" applyAlignment="1" applyProtection="1">
      <alignment horizontal="center"/>
      <protection/>
    </xf>
    <xf numFmtId="0" fontId="3" fillId="32" borderId="24" xfId="55" applyFont="1" applyFill="1" applyBorder="1" applyAlignment="1" applyProtection="1">
      <alignment horizontal="center"/>
      <protection locked="0"/>
    </xf>
    <xf numFmtId="0" fontId="3" fillId="32" borderId="25" xfId="55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0" fillId="32" borderId="18" xfId="55" applyFont="1" applyFill="1" applyBorder="1" applyAlignment="1" applyProtection="1">
      <alignment horizontal="center" vertical="center" textRotation="90" wrapText="1"/>
      <protection/>
    </xf>
    <xf numFmtId="0" fontId="6" fillId="32" borderId="26" xfId="55" applyFont="1" applyFill="1" applyBorder="1" applyAlignment="1" applyProtection="1">
      <alignment horizontal="center"/>
      <protection/>
    </xf>
    <xf numFmtId="1" fontId="4" fillId="0" borderId="16" xfId="55" applyNumberFormat="1" applyFont="1" applyFill="1" applyBorder="1" applyAlignment="1" applyProtection="1">
      <alignment horizontal="center"/>
      <protection/>
    </xf>
    <xf numFmtId="0" fontId="3" fillId="0" borderId="17" xfId="55" applyFont="1" applyFill="1" applyBorder="1" applyAlignment="1" applyProtection="1">
      <alignment horizontal="center" vertical="center" textRotation="90" wrapText="1"/>
      <protection/>
    </xf>
    <xf numFmtId="0" fontId="5" fillId="32" borderId="12" xfId="0" applyFont="1" applyFill="1" applyBorder="1" applyAlignment="1">
      <alignment horizontal="center"/>
    </xf>
    <xf numFmtId="0" fontId="3" fillId="32" borderId="12" xfId="55" applyFont="1" applyFill="1" applyBorder="1" applyAlignment="1" applyProtection="1">
      <alignment horizontal="center"/>
      <protection locked="0"/>
    </xf>
    <xf numFmtId="0" fontId="3" fillId="32" borderId="27" xfId="55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" fontId="13" fillId="0" borderId="0" xfId="0" applyNumberFormat="1" applyFont="1" applyAlignment="1">
      <alignment/>
    </xf>
    <xf numFmtId="0" fontId="0" fillId="0" borderId="28" xfId="0" applyFont="1" applyBorder="1" applyAlignment="1">
      <alignment horizontal="right" wrapText="1"/>
    </xf>
    <xf numFmtId="0" fontId="13" fillId="0" borderId="2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/>
    </xf>
    <xf numFmtId="1" fontId="6" fillId="0" borderId="10" xfId="55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5" fillId="32" borderId="22" xfId="0" applyNumberFormat="1" applyFont="1" applyFill="1" applyBorder="1" applyAlignment="1">
      <alignment horizontal="center"/>
    </xf>
    <xf numFmtId="1" fontId="3" fillId="32" borderId="22" xfId="55" applyNumberFormat="1" applyFont="1" applyFill="1" applyBorder="1" applyAlignment="1" applyProtection="1">
      <alignment horizontal="center"/>
      <protection locked="0"/>
    </xf>
    <xf numFmtId="1" fontId="5" fillId="0" borderId="22" xfId="0" applyNumberFormat="1" applyFont="1" applyFill="1" applyBorder="1" applyAlignment="1">
      <alignment horizontal="center"/>
    </xf>
    <xf numFmtId="0" fontId="3" fillId="33" borderId="35" xfId="5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1" fontId="5" fillId="32" borderId="22" xfId="55" applyNumberFormat="1" applyFont="1" applyFill="1" applyBorder="1" applyAlignment="1" applyProtection="1">
      <alignment horizontal="center"/>
      <protection locked="0"/>
    </xf>
    <xf numFmtId="1" fontId="3" fillId="32" borderId="24" xfId="55" applyNumberFormat="1" applyFont="1" applyFill="1" applyBorder="1" applyAlignment="1" applyProtection="1">
      <alignment horizontal="center"/>
      <protection locked="0"/>
    </xf>
    <xf numFmtId="1" fontId="5" fillId="0" borderId="22" xfId="55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6" fillId="32" borderId="10" xfId="55" applyNumberFormat="1" applyFont="1" applyFill="1" applyBorder="1" applyAlignment="1" applyProtection="1">
      <alignment horizontal="center"/>
      <protection/>
    </xf>
    <xf numFmtId="1" fontId="5" fillId="0" borderId="23" xfId="0" applyNumberFormat="1" applyFont="1" applyFill="1" applyBorder="1" applyAlignment="1">
      <alignment horizontal="center"/>
    </xf>
    <xf numFmtId="1" fontId="5" fillId="32" borderId="23" xfId="0" applyNumberFormat="1" applyFont="1" applyFill="1" applyBorder="1" applyAlignment="1">
      <alignment horizontal="center"/>
    </xf>
    <xf numFmtId="1" fontId="3" fillId="32" borderId="23" xfId="55" applyNumberFormat="1" applyFont="1" applyFill="1" applyBorder="1" applyAlignment="1" applyProtection="1">
      <alignment horizontal="center"/>
      <protection locked="0"/>
    </xf>
    <xf numFmtId="1" fontId="3" fillId="32" borderId="25" xfId="55" applyNumberFormat="1" applyFont="1" applyFill="1" applyBorder="1" applyAlignment="1" applyProtection="1">
      <alignment horizontal="center"/>
      <protection locked="0"/>
    </xf>
    <xf numFmtId="1" fontId="6" fillId="0" borderId="26" xfId="55" applyNumberFormat="1" applyFont="1" applyFill="1" applyBorder="1" applyAlignment="1" applyProtection="1">
      <alignment horizontal="center"/>
      <protection/>
    </xf>
    <xf numFmtId="0" fontId="3" fillId="33" borderId="36" xfId="55" applyFont="1" applyFill="1" applyBorder="1" applyAlignment="1" applyProtection="1">
      <alignment horizontal="center" vertical="center" wrapText="1"/>
      <protection/>
    </xf>
    <xf numFmtId="0" fontId="3" fillId="13" borderId="19" xfId="55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37" xfId="0" applyFill="1" applyBorder="1" applyAlignment="1">
      <alignment/>
    </xf>
    <xf numFmtId="49" fontId="12" fillId="0" borderId="0" xfId="58" applyNumberFormat="1" applyFont="1" applyAlignment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3" fillId="32" borderId="38" xfId="55" applyFont="1" applyFill="1" applyBorder="1" applyAlignment="1" applyProtection="1">
      <alignment horizontal="center"/>
      <protection locked="0"/>
    </xf>
    <xf numFmtId="0" fontId="3" fillId="32" borderId="39" xfId="55" applyFont="1" applyFill="1" applyBorder="1" applyAlignment="1" applyProtection="1">
      <alignment horizontal="center"/>
      <protection locked="0"/>
    </xf>
    <xf numFmtId="1" fontId="2" fillId="32" borderId="26" xfId="55" applyNumberFormat="1" applyFont="1" applyFill="1" applyBorder="1" applyAlignment="1" applyProtection="1">
      <alignment horizontal="center"/>
      <protection/>
    </xf>
    <xf numFmtId="0" fontId="3" fillId="0" borderId="40" xfId="55" applyFont="1" applyFill="1" applyBorder="1" applyAlignment="1" applyProtection="1">
      <alignment horizontal="center" vertical="center" textRotation="90" wrapText="1"/>
      <protection/>
    </xf>
    <xf numFmtId="0" fontId="3" fillId="13" borderId="20" xfId="55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>
      <alignment horizontal="center"/>
    </xf>
    <xf numFmtId="0" fontId="3" fillId="0" borderId="41" xfId="55" applyFont="1" applyFill="1" applyBorder="1" applyAlignment="1" applyProtection="1">
      <alignment horizontal="center"/>
      <protection locked="0"/>
    </xf>
    <xf numFmtId="0" fontId="3" fillId="0" borderId="42" xfId="55" applyFont="1" applyFill="1" applyBorder="1" applyAlignment="1" applyProtection="1">
      <alignment horizontal="center"/>
      <protection locked="0"/>
    </xf>
    <xf numFmtId="1" fontId="2" fillId="0" borderId="10" xfId="55" applyNumberFormat="1" applyFont="1" applyFill="1" applyBorder="1" applyAlignment="1" applyProtection="1">
      <alignment horizontal="center"/>
      <protection/>
    </xf>
    <xf numFmtId="2" fontId="4" fillId="32" borderId="23" xfId="55" applyNumberFormat="1" applyFont="1" applyFill="1" applyBorder="1" applyAlignment="1" applyProtection="1">
      <alignment horizontal="center"/>
      <protection/>
    </xf>
    <xf numFmtId="2" fontId="4" fillId="32" borderId="43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44" xfId="55" applyFont="1" applyFill="1" applyBorder="1" applyAlignment="1" applyProtection="1">
      <alignment horizontal="center" vertical="center" wrapText="1"/>
      <protection/>
    </xf>
    <xf numFmtId="0" fontId="3" fillId="0" borderId="45" xfId="55" applyFont="1" applyFill="1" applyBorder="1" applyAlignment="1" applyProtection="1">
      <alignment horizontal="center" vertical="center" wrapText="1"/>
      <protection/>
    </xf>
    <xf numFmtId="49" fontId="12" fillId="0" borderId="0" xfId="58" applyNumberFormat="1" applyFont="1" applyAlignment="1">
      <alignment horizontal="center" vertical="top" wrapText="1"/>
      <protection/>
    </xf>
    <xf numFmtId="3" fontId="16" fillId="0" borderId="23" xfId="55" applyNumberFormat="1" applyFont="1" applyFill="1" applyBorder="1" applyAlignment="1" applyProtection="1">
      <alignment horizontal="center"/>
      <protection locked="0"/>
    </xf>
    <xf numFmtId="0" fontId="16" fillId="0" borderId="43" xfId="55" applyFont="1" applyFill="1" applyBorder="1" applyAlignment="1" applyProtection="1">
      <alignment horizontal="center"/>
      <protection locked="0"/>
    </xf>
    <xf numFmtId="0" fontId="2" fillId="0" borderId="26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46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wrapText="1"/>
      <protection/>
    </xf>
    <xf numFmtId="0" fontId="3" fillId="0" borderId="47" xfId="55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matformas" xfId="55"/>
    <cellStyle name="Note" xfId="56"/>
    <cellStyle name="Output" xfId="57"/>
    <cellStyle name="Parasts 2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0"/>
  <sheetViews>
    <sheetView tabSelected="1" zoomScalePageLayoutView="0" workbookViewId="0" topLeftCell="A1">
      <selection activeCell="W12" sqref="W12"/>
    </sheetView>
  </sheetViews>
  <sheetFormatPr defaultColWidth="9.140625" defaultRowHeight="12.75"/>
  <cols>
    <col min="1" max="1" width="9.8515625" style="6" customWidth="1"/>
    <col min="2" max="2" width="14.421875" style="6" customWidth="1"/>
    <col min="3" max="3" width="12.140625" style="6" customWidth="1"/>
    <col min="4" max="4" width="7.28125" style="6" customWidth="1"/>
    <col min="5" max="5" width="6.140625" style="6" customWidth="1"/>
    <col min="6" max="7" width="8.421875" style="6" customWidth="1"/>
    <col min="8" max="8" width="8.00390625" style="6" customWidth="1"/>
    <col min="9" max="9" width="6.00390625" style="6" customWidth="1"/>
    <col min="10" max="10" width="16.140625" style="6" customWidth="1"/>
    <col min="11" max="11" width="7.7109375" style="6" customWidth="1"/>
    <col min="12" max="12" width="7.28125" style="6" customWidth="1"/>
    <col min="13" max="14" width="8.00390625" style="6" customWidth="1"/>
    <col min="15" max="15" width="9.8515625" style="6" customWidth="1"/>
    <col min="16" max="17" width="9.57421875" style="6" customWidth="1"/>
    <col min="18" max="21" width="9.8515625" style="6" customWidth="1"/>
    <col min="22" max="16384" width="9.140625" style="6" customWidth="1"/>
  </cols>
  <sheetData>
    <row r="2" spans="12:21" ht="15">
      <c r="L2" s="38"/>
      <c r="M2" s="38"/>
      <c r="N2" s="101" t="s">
        <v>39</v>
      </c>
      <c r="O2" s="101"/>
      <c r="P2" s="101"/>
      <c r="Q2" s="101"/>
      <c r="R2" s="101"/>
      <c r="S2" s="101"/>
      <c r="T2" s="101"/>
      <c r="U2" s="101"/>
    </row>
    <row r="3" spans="12:21" ht="15">
      <c r="L3" s="38"/>
      <c r="M3" s="38"/>
      <c r="N3" s="101" t="s">
        <v>44</v>
      </c>
      <c r="O3" s="101"/>
      <c r="P3" s="101"/>
      <c r="Q3" s="101"/>
      <c r="R3" s="101"/>
      <c r="S3" s="101"/>
      <c r="T3" s="101"/>
      <c r="U3" s="101"/>
    </row>
    <row r="4" spans="14:21" s="113" customFormat="1" ht="12.75">
      <c r="N4" s="114" t="s">
        <v>45</v>
      </c>
      <c r="O4" s="114"/>
      <c r="P4" s="114"/>
      <c r="Q4" s="114"/>
      <c r="R4" s="114"/>
      <c r="S4" s="114"/>
      <c r="T4" s="114"/>
      <c r="U4" s="114"/>
    </row>
    <row r="5" spans="1:21" ht="15.75">
      <c r="A5" s="102" t="s">
        <v>43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ht="13.5" thickBot="1"/>
    <row r="7" spans="1:21" ht="24" customHeight="1" thickBot="1">
      <c r="A7" s="7" t="s">
        <v>0</v>
      </c>
      <c r="B7" s="108" t="s">
        <v>12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8"/>
      <c r="P7" s="8"/>
      <c r="Q7" s="8"/>
      <c r="R7" s="108" t="s">
        <v>13</v>
      </c>
      <c r="S7" s="110"/>
      <c r="T7" s="103" t="s">
        <v>1</v>
      </c>
      <c r="U7" s="103" t="s">
        <v>2</v>
      </c>
    </row>
    <row r="8" spans="1:21" ht="79.5" customHeight="1" thickBot="1">
      <c r="A8" s="24" t="s">
        <v>3</v>
      </c>
      <c r="B8" s="26" t="s">
        <v>15</v>
      </c>
      <c r="C8" s="26" t="s">
        <v>16</v>
      </c>
      <c r="D8" s="26" t="s">
        <v>36</v>
      </c>
      <c r="E8" s="26" t="s">
        <v>17</v>
      </c>
      <c r="F8" s="26" t="s">
        <v>18</v>
      </c>
      <c r="G8" s="26" t="s">
        <v>19</v>
      </c>
      <c r="H8" s="39" t="s">
        <v>20</v>
      </c>
      <c r="I8" s="26" t="s">
        <v>21</v>
      </c>
      <c r="J8" s="26" t="s">
        <v>22</v>
      </c>
      <c r="K8" s="26" t="s">
        <v>23</v>
      </c>
      <c r="L8" s="26" t="s">
        <v>24</v>
      </c>
      <c r="M8" s="26" t="s">
        <v>25</v>
      </c>
      <c r="N8" s="39" t="s">
        <v>26</v>
      </c>
      <c r="O8" s="26" t="s">
        <v>27</v>
      </c>
      <c r="P8" s="39" t="s">
        <v>28</v>
      </c>
      <c r="Q8" s="39" t="s">
        <v>40</v>
      </c>
      <c r="R8" s="42" t="s">
        <v>29</v>
      </c>
      <c r="S8" s="91" t="s">
        <v>38</v>
      </c>
      <c r="T8" s="104"/>
      <c r="U8" s="104"/>
    </row>
    <row r="9" spans="1:21" ht="13.5" thickBot="1">
      <c r="A9" s="27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78">
        <v>16</v>
      </c>
      <c r="Q9" s="78">
        <v>17</v>
      </c>
      <c r="R9" s="79">
        <v>18</v>
      </c>
      <c r="S9" s="92">
        <v>19</v>
      </c>
      <c r="T9" s="29">
        <v>20</v>
      </c>
      <c r="U9" s="28">
        <v>21</v>
      </c>
    </row>
    <row r="10" spans="1:22" ht="13.5" thickTop="1">
      <c r="A10" s="9">
        <v>2020</v>
      </c>
      <c r="B10" s="69">
        <v>24272.85</v>
      </c>
      <c r="C10" s="64">
        <v>24765.84</v>
      </c>
      <c r="D10" s="64">
        <v>42219.4525</v>
      </c>
      <c r="E10" s="70">
        <v>5290</v>
      </c>
      <c r="F10" s="64">
        <v>2434.11</v>
      </c>
      <c r="G10" s="64">
        <v>14641.7025</v>
      </c>
      <c r="H10" s="64">
        <v>40004.25</v>
      </c>
      <c r="I10" s="64">
        <v>4553.2875</v>
      </c>
      <c r="J10" s="64">
        <v>5203.0875</v>
      </c>
      <c r="K10" s="73">
        <v>1534.4375</v>
      </c>
      <c r="L10" s="64">
        <v>26769.005</v>
      </c>
      <c r="M10" s="64">
        <v>1344.485</v>
      </c>
      <c r="N10" s="73">
        <v>8652.0875</v>
      </c>
      <c r="O10" s="73">
        <v>8117.775</v>
      </c>
      <c r="P10" s="73">
        <v>0</v>
      </c>
      <c r="Q10" s="73">
        <f>Sheet1!X2</f>
        <v>0</v>
      </c>
      <c r="R10" s="71">
        <v>469</v>
      </c>
      <c r="S10" s="93">
        <f>Sheet1!P2</f>
        <v>2331.4311000000002</v>
      </c>
      <c r="T10" s="41">
        <f>SUM(B10:S10)</f>
        <v>212602.80109999998</v>
      </c>
      <c r="U10" s="22">
        <f>T10*100/$F$36</f>
        <v>6.584292893114426</v>
      </c>
      <c r="V10" s="4"/>
    </row>
    <row r="11" spans="1:22" ht="12.75">
      <c r="A11" s="9">
        <v>2021</v>
      </c>
      <c r="B11" s="67">
        <v>24214.185</v>
      </c>
      <c r="C11" s="62">
        <v>24704.7275</v>
      </c>
      <c r="D11" s="64">
        <v>42117.9025</v>
      </c>
      <c r="E11" s="32"/>
      <c r="F11" s="62">
        <v>1222.0475</v>
      </c>
      <c r="G11" s="62">
        <v>7312.235</v>
      </c>
      <c r="H11" s="62">
        <v>39907.27</v>
      </c>
      <c r="I11" s="62">
        <v>4541.975</v>
      </c>
      <c r="J11" s="62">
        <v>5190.1525</v>
      </c>
      <c r="K11" s="74">
        <v>1530.625</v>
      </c>
      <c r="L11" s="62">
        <v>26703.475</v>
      </c>
      <c r="M11" s="62">
        <v>1341.155</v>
      </c>
      <c r="N11" s="74">
        <v>8630.7375</v>
      </c>
      <c r="O11" s="74">
        <v>8097.915</v>
      </c>
      <c r="P11" s="74"/>
      <c r="Q11" s="73">
        <f>Sheet1!X3</f>
        <v>8883.75</v>
      </c>
      <c r="R11" s="43">
        <v>469</v>
      </c>
      <c r="S11" s="93">
        <f>Sheet1!P3</f>
        <v>35988.8622</v>
      </c>
      <c r="T11" s="41">
        <f aca="true" t="shared" si="0" ref="T11:T31">SUM(B11:S11)</f>
        <v>240856.0147</v>
      </c>
      <c r="U11" s="22">
        <f>T11*100/$F$36</f>
        <v>7.459292811044123</v>
      </c>
      <c r="V11" s="4"/>
    </row>
    <row r="12" spans="1:22" ht="12.75">
      <c r="A12" s="9">
        <v>2022</v>
      </c>
      <c r="B12" s="67">
        <v>24155.52</v>
      </c>
      <c r="C12" s="62">
        <v>24643.615</v>
      </c>
      <c r="D12" s="64">
        <v>42016.3525</v>
      </c>
      <c r="E12" s="32"/>
      <c r="F12" s="32"/>
      <c r="G12" s="62"/>
      <c r="H12" s="62">
        <v>39810.29</v>
      </c>
      <c r="I12" s="62">
        <v>2270.6625</v>
      </c>
      <c r="J12" s="62">
        <v>1290.2175</v>
      </c>
      <c r="K12" s="74">
        <v>726.8125</v>
      </c>
      <c r="L12" s="62">
        <v>26637.945</v>
      </c>
      <c r="M12" s="62">
        <v>1337.825</v>
      </c>
      <c r="N12" s="74">
        <v>8609.3875</v>
      </c>
      <c r="O12" s="74">
        <v>8078.055</v>
      </c>
      <c r="P12" s="74"/>
      <c r="Q12" s="73">
        <f>Sheet1!X4</f>
        <v>8840.625</v>
      </c>
      <c r="R12" s="43">
        <v>469</v>
      </c>
      <c r="S12" s="93">
        <f>Sheet1!P4</f>
        <v>35685.45744</v>
      </c>
      <c r="T12" s="41">
        <f t="shared" si="0"/>
        <v>224571.76494000002</v>
      </c>
      <c r="U12" s="22">
        <f aca="true" t="shared" si="1" ref="U12:U31">T12*100/$F$36</f>
        <v>6.954970810535598</v>
      </c>
      <c r="V12" s="4"/>
    </row>
    <row r="13" spans="1:22" ht="12.75">
      <c r="A13" s="9">
        <v>2023</v>
      </c>
      <c r="B13" s="67">
        <v>24096.855</v>
      </c>
      <c r="C13" s="62">
        <v>24582.5025</v>
      </c>
      <c r="D13" s="64">
        <v>41914.8025</v>
      </c>
      <c r="E13" s="32"/>
      <c r="F13" s="32"/>
      <c r="G13" s="62"/>
      <c r="H13" s="62">
        <v>39713.31</v>
      </c>
      <c r="I13" s="62"/>
      <c r="J13" s="32"/>
      <c r="K13" s="74"/>
      <c r="L13" s="62">
        <v>26572.415</v>
      </c>
      <c r="M13" s="62">
        <v>1000.495</v>
      </c>
      <c r="N13" s="74">
        <v>8588.0375</v>
      </c>
      <c r="O13" s="74">
        <v>8058.195</v>
      </c>
      <c r="P13" s="74"/>
      <c r="Q13" s="73">
        <f>Sheet1!X5</f>
        <v>8797.5</v>
      </c>
      <c r="R13" s="43">
        <v>469</v>
      </c>
      <c r="S13" s="93">
        <f>Sheet1!P5</f>
        <v>35363.868</v>
      </c>
      <c r="T13" s="41">
        <f t="shared" si="0"/>
        <v>219156.9805</v>
      </c>
      <c r="U13" s="22">
        <f t="shared" si="1"/>
        <v>6.787275340289798</v>
      </c>
      <c r="V13" s="4"/>
    </row>
    <row r="14" spans="1:22" ht="13.5" customHeight="1">
      <c r="A14" s="9">
        <v>2024</v>
      </c>
      <c r="B14" s="67">
        <v>24038.19</v>
      </c>
      <c r="C14" s="62">
        <v>24521.39</v>
      </c>
      <c r="D14" s="64">
        <v>41813.2525</v>
      </c>
      <c r="E14" s="32"/>
      <c r="F14" s="32"/>
      <c r="G14" s="62"/>
      <c r="H14" s="62">
        <v>39616.33</v>
      </c>
      <c r="I14" s="32"/>
      <c r="J14" s="32"/>
      <c r="K14" s="74"/>
      <c r="L14" s="62">
        <v>26506.885</v>
      </c>
      <c r="M14" s="62"/>
      <c r="N14" s="74">
        <v>8566.6875</v>
      </c>
      <c r="O14" s="74">
        <v>8038.335</v>
      </c>
      <c r="P14" s="74"/>
      <c r="Q14" s="73">
        <f>Sheet1!X6</f>
        <v>8754.375</v>
      </c>
      <c r="R14" s="43">
        <v>469</v>
      </c>
      <c r="S14" s="93">
        <f>Sheet1!P6</f>
        <v>35042.27856</v>
      </c>
      <c r="T14" s="41">
        <f t="shared" si="0"/>
        <v>217366.72356</v>
      </c>
      <c r="U14" s="22">
        <f t="shared" si="1"/>
        <v>6.731831216384083</v>
      </c>
      <c r="V14" s="4"/>
    </row>
    <row r="15" spans="1:22" ht="12.75">
      <c r="A15" s="9">
        <v>2025</v>
      </c>
      <c r="B15" s="67">
        <v>23979.525</v>
      </c>
      <c r="C15" s="62">
        <v>6126.2775</v>
      </c>
      <c r="D15" s="64">
        <v>41711.7025</v>
      </c>
      <c r="E15" s="32"/>
      <c r="F15" s="32"/>
      <c r="G15" s="62"/>
      <c r="H15" s="62">
        <v>39519.35</v>
      </c>
      <c r="I15" s="32"/>
      <c r="J15" s="32"/>
      <c r="K15" s="74"/>
      <c r="L15" s="62">
        <v>26441.355</v>
      </c>
      <c r="M15" s="32"/>
      <c r="N15" s="74">
        <v>2140.3375</v>
      </c>
      <c r="O15" s="74">
        <v>8018.475</v>
      </c>
      <c r="P15" s="74"/>
      <c r="Q15" s="73">
        <f>Sheet1!X7</f>
        <v>8711.25</v>
      </c>
      <c r="R15" s="43">
        <v>469</v>
      </c>
      <c r="S15" s="93">
        <f>Sheet1!P7</f>
        <v>34720.68912</v>
      </c>
      <c r="T15" s="41">
        <f t="shared" si="0"/>
        <v>191837.96162000002</v>
      </c>
      <c r="U15" s="22">
        <f t="shared" si="1"/>
        <v>5.941207363161707</v>
      </c>
      <c r="V15" s="4"/>
    </row>
    <row r="16" spans="1:22" ht="12.75">
      <c r="A16" s="9">
        <v>2026</v>
      </c>
      <c r="B16" s="67">
        <v>23920.86</v>
      </c>
      <c r="C16" s="31"/>
      <c r="D16" s="64">
        <v>41610.1525</v>
      </c>
      <c r="E16" s="32"/>
      <c r="F16" s="32"/>
      <c r="G16" s="62"/>
      <c r="H16" s="62">
        <v>39422.37</v>
      </c>
      <c r="I16" s="32"/>
      <c r="J16" s="32"/>
      <c r="K16" s="74"/>
      <c r="L16" s="62">
        <v>26375.825</v>
      </c>
      <c r="M16" s="32"/>
      <c r="N16" s="33"/>
      <c r="O16" s="74">
        <v>7998.615</v>
      </c>
      <c r="P16" s="74"/>
      <c r="Q16" s="73">
        <f>Sheet1!X8</f>
        <v>8657.34375</v>
      </c>
      <c r="R16" s="43">
        <v>469</v>
      </c>
      <c r="S16" s="93">
        <f>Sheet1!P8</f>
        <v>34399.09968</v>
      </c>
      <c r="T16" s="41">
        <f t="shared" si="0"/>
        <v>182853.26593</v>
      </c>
      <c r="U16" s="22">
        <f t="shared" si="1"/>
        <v>5.662952007764779</v>
      </c>
      <c r="V16" s="4"/>
    </row>
    <row r="17" spans="1:22" ht="12.75">
      <c r="A17" s="9">
        <v>2027</v>
      </c>
      <c r="B17" s="67">
        <v>23862.195</v>
      </c>
      <c r="C17" s="31"/>
      <c r="D17" s="64">
        <v>41508.6025</v>
      </c>
      <c r="E17" s="32"/>
      <c r="F17" s="32"/>
      <c r="G17" s="62"/>
      <c r="H17" s="62">
        <v>39325.39</v>
      </c>
      <c r="I17" s="32"/>
      <c r="J17" s="32"/>
      <c r="K17" s="74"/>
      <c r="L17" s="62">
        <v>26310.295</v>
      </c>
      <c r="M17" s="32"/>
      <c r="N17" s="33"/>
      <c r="O17" s="74">
        <v>7978.755</v>
      </c>
      <c r="P17" s="74"/>
      <c r="Q17" s="73"/>
      <c r="R17" s="43">
        <v>469</v>
      </c>
      <c r="S17" s="93">
        <f>Sheet1!P9</f>
        <v>34077.51024</v>
      </c>
      <c r="T17" s="41">
        <f t="shared" si="0"/>
        <v>173531.74774</v>
      </c>
      <c r="U17" s="22">
        <f t="shared" si="1"/>
        <v>5.374265284664715</v>
      </c>
      <c r="V17" s="4"/>
    </row>
    <row r="18" spans="1:22" ht="12.75">
      <c r="A18" s="9">
        <v>2028</v>
      </c>
      <c r="B18" s="67">
        <v>23803.53</v>
      </c>
      <c r="C18" s="31"/>
      <c r="D18" s="64">
        <v>41407.0525</v>
      </c>
      <c r="E18" s="32"/>
      <c r="F18" s="32"/>
      <c r="G18" s="62"/>
      <c r="H18" s="62">
        <v>39228.41</v>
      </c>
      <c r="I18" s="32"/>
      <c r="J18" s="32"/>
      <c r="K18" s="74"/>
      <c r="L18" s="62">
        <v>13138.765</v>
      </c>
      <c r="M18" s="32"/>
      <c r="N18" s="33"/>
      <c r="O18" s="74">
        <v>5972.895</v>
      </c>
      <c r="P18" s="74"/>
      <c r="Q18" s="33"/>
      <c r="R18" s="43">
        <v>469</v>
      </c>
      <c r="S18" s="93">
        <f>Sheet1!P10</f>
        <v>33755.9208</v>
      </c>
      <c r="T18" s="41">
        <f t="shared" si="0"/>
        <v>157775.5733</v>
      </c>
      <c r="U18" s="22">
        <f t="shared" si="1"/>
        <v>4.886297737430159</v>
      </c>
      <c r="V18" s="4"/>
    </row>
    <row r="19" spans="1:22" ht="12.75">
      <c r="A19" s="9">
        <v>2029</v>
      </c>
      <c r="B19" s="67">
        <v>23744.865</v>
      </c>
      <c r="C19" s="31"/>
      <c r="D19" s="64">
        <v>41305.5025</v>
      </c>
      <c r="E19" s="32"/>
      <c r="F19" s="32"/>
      <c r="G19" s="62"/>
      <c r="H19" s="62">
        <v>39131.43</v>
      </c>
      <c r="I19" s="32"/>
      <c r="J19" s="32"/>
      <c r="K19" s="74"/>
      <c r="L19" s="32"/>
      <c r="M19" s="32"/>
      <c r="N19" s="33"/>
      <c r="O19" s="33"/>
      <c r="P19" s="33"/>
      <c r="Q19" s="33"/>
      <c r="R19" s="43">
        <v>469</v>
      </c>
      <c r="S19" s="93">
        <f>Sheet1!P11</f>
        <v>33434.33136</v>
      </c>
      <c r="T19" s="41">
        <f t="shared" si="0"/>
        <v>138085.12886</v>
      </c>
      <c r="U19" s="22">
        <f t="shared" si="1"/>
        <v>4.276486141732625</v>
      </c>
      <c r="V19" s="4"/>
    </row>
    <row r="20" spans="1:22" ht="12.75">
      <c r="A20" s="9">
        <v>2030</v>
      </c>
      <c r="B20" s="67">
        <v>23686.2</v>
      </c>
      <c r="C20" s="31"/>
      <c r="D20" s="64">
        <v>41203.9525</v>
      </c>
      <c r="E20" s="32"/>
      <c r="F20" s="32"/>
      <c r="G20" s="62"/>
      <c r="H20" s="62">
        <v>39034.45</v>
      </c>
      <c r="I20" s="32"/>
      <c r="J20" s="32"/>
      <c r="K20" s="74"/>
      <c r="L20" s="32"/>
      <c r="M20" s="32"/>
      <c r="N20" s="33"/>
      <c r="O20" s="33"/>
      <c r="P20" s="33"/>
      <c r="Q20" s="33"/>
      <c r="R20" s="43">
        <v>469</v>
      </c>
      <c r="S20" s="93">
        <f>Sheet1!P12</f>
        <v>33112.74192</v>
      </c>
      <c r="T20" s="41">
        <f t="shared" si="0"/>
        <v>137506.34441999998</v>
      </c>
      <c r="U20" s="22">
        <f t="shared" si="1"/>
        <v>4.258561230794387</v>
      </c>
      <c r="V20" s="4"/>
    </row>
    <row r="21" spans="1:22" ht="13.5" customHeight="1">
      <c r="A21" s="9">
        <v>2031</v>
      </c>
      <c r="B21" s="67">
        <v>23627.535</v>
      </c>
      <c r="C21" s="31"/>
      <c r="D21" s="64">
        <v>41102.4025</v>
      </c>
      <c r="E21" s="32"/>
      <c r="F21" s="32"/>
      <c r="G21" s="62"/>
      <c r="H21" s="62">
        <v>38937.47</v>
      </c>
      <c r="I21" s="32"/>
      <c r="J21" s="32"/>
      <c r="K21" s="74"/>
      <c r="L21" s="32"/>
      <c r="M21" s="32"/>
      <c r="N21" s="33"/>
      <c r="O21" s="33"/>
      <c r="P21" s="33"/>
      <c r="Q21" s="33"/>
      <c r="R21" s="43">
        <v>469</v>
      </c>
      <c r="S21" s="93">
        <f>Sheet1!P13</f>
        <v>32791.15248</v>
      </c>
      <c r="T21" s="41">
        <f t="shared" si="0"/>
        <v>136927.55998</v>
      </c>
      <c r="U21" s="22">
        <f t="shared" si="1"/>
        <v>4.240636319856151</v>
      </c>
      <c r="V21" s="4"/>
    </row>
    <row r="22" spans="1:22" ht="12.75">
      <c r="A22" s="9">
        <v>2032</v>
      </c>
      <c r="B22" s="67">
        <v>23568.87</v>
      </c>
      <c r="C22" s="31"/>
      <c r="D22" s="64">
        <v>41000.8525</v>
      </c>
      <c r="E22" s="32"/>
      <c r="F22" s="32"/>
      <c r="G22" s="62"/>
      <c r="H22" s="62">
        <v>19444.49</v>
      </c>
      <c r="I22" s="32"/>
      <c r="J22" s="32"/>
      <c r="K22" s="74"/>
      <c r="L22" s="32"/>
      <c r="M22" s="32"/>
      <c r="N22" s="33"/>
      <c r="O22" s="33"/>
      <c r="P22" s="33"/>
      <c r="Q22" s="33"/>
      <c r="R22" s="43">
        <v>469</v>
      </c>
      <c r="S22" s="93">
        <f>Sheet1!P14</f>
        <v>32469.56304</v>
      </c>
      <c r="T22" s="41">
        <f t="shared" si="0"/>
        <v>116952.77554</v>
      </c>
      <c r="U22" s="22">
        <f t="shared" si="1"/>
        <v>3.622018735566079</v>
      </c>
      <c r="V22" s="4"/>
    </row>
    <row r="23" spans="1:22" ht="12.75">
      <c r="A23" s="9">
        <v>2033</v>
      </c>
      <c r="B23" s="67">
        <v>17726.205</v>
      </c>
      <c r="C23" s="31"/>
      <c r="D23" s="64">
        <v>40899.3025</v>
      </c>
      <c r="E23" s="32"/>
      <c r="F23" s="32"/>
      <c r="G23" s="62"/>
      <c r="H23" s="32"/>
      <c r="I23" s="32"/>
      <c r="J23" s="32"/>
      <c r="K23" s="74"/>
      <c r="L23" s="32"/>
      <c r="M23" s="32"/>
      <c r="N23" s="33"/>
      <c r="O23" s="33"/>
      <c r="P23" s="33"/>
      <c r="Q23" s="33"/>
      <c r="R23" s="43">
        <v>469</v>
      </c>
      <c r="S23" s="93">
        <f>Sheet1!P15</f>
        <v>32147.9736</v>
      </c>
      <c r="T23" s="41">
        <f>SUM(B23:S23)</f>
        <v>91242.4811</v>
      </c>
      <c r="U23" s="22">
        <f t="shared" si="1"/>
        <v>2.8257728343582835</v>
      </c>
      <c r="V23" s="4"/>
    </row>
    <row r="24" spans="1:22" ht="12.75">
      <c r="A24" s="9">
        <v>2034</v>
      </c>
      <c r="B24" s="30"/>
      <c r="C24" s="31"/>
      <c r="D24" s="64">
        <v>40797.7525</v>
      </c>
      <c r="E24" s="31"/>
      <c r="F24" s="31"/>
      <c r="G24" s="63"/>
      <c r="H24" s="31"/>
      <c r="I24" s="31"/>
      <c r="J24" s="31"/>
      <c r="K24" s="75"/>
      <c r="L24" s="31"/>
      <c r="M24" s="31"/>
      <c r="N24" s="34"/>
      <c r="O24" s="34"/>
      <c r="P24" s="34"/>
      <c r="Q24" s="34"/>
      <c r="R24" s="43">
        <v>469</v>
      </c>
      <c r="S24" s="93">
        <f>Sheet1!P16</f>
        <v>31826.38416</v>
      </c>
      <c r="T24" s="41">
        <f t="shared" si="0"/>
        <v>73093.13666</v>
      </c>
      <c r="U24" s="22">
        <f t="shared" si="1"/>
        <v>2.263688990718004</v>
      </c>
      <c r="V24" s="4"/>
    </row>
    <row r="25" spans="1:22" ht="12.75">
      <c r="A25" s="10">
        <v>2035</v>
      </c>
      <c r="B25" s="35"/>
      <c r="C25" s="36"/>
      <c r="D25" s="64">
        <v>30557.2025</v>
      </c>
      <c r="E25" s="36"/>
      <c r="F25" s="36"/>
      <c r="G25" s="68"/>
      <c r="H25" s="36"/>
      <c r="I25" s="36"/>
      <c r="J25" s="36"/>
      <c r="K25" s="76"/>
      <c r="L25" s="36"/>
      <c r="M25" s="36"/>
      <c r="N25" s="37"/>
      <c r="O25" s="37"/>
      <c r="P25" s="37"/>
      <c r="Q25" s="37"/>
      <c r="R25" s="44">
        <v>468</v>
      </c>
      <c r="S25" s="93">
        <f>Sheet1!P17</f>
        <v>15832.79472</v>
      </c>
      <c r="T25" s="41">
        <f t="shared" si="0"/>
        <v>46857.99722</v>
      </c>
      <c r="U25" s="21">
        <f t="shared" si="1"/>
        <v>1.4511886790057045</v>
      </c>
      <c r="V25" s="4"/>
    </row>
    <row r="26" spans="1:22" ht="12.75">
      <c r="A26" s="9">
        <v>2036</v>
      </c>
      <c r="B26" s="30"/>
      <c r="C26" s="31"/>
      <c r="D26" s="64"/>
      <c r="E26" s="31"/>
      <c r="F26" s="31"/>
      <c r="G26" s="63"/>
      <c r="H26" s="31"/>
      <c r="I26" s="31"/>
      <c r="J26" s="31"/>
      <c r="K26" s="63"/>
      <c r="L26" s="31"/>
      <c r="M26" s="31"/>
      <c r="N26" s="31"/>
      <c r="O26" s="31"/>
      <c r="P26" s="31"/>
      <c r="Q26" s="31"/>
      <c r="R26" s="44">
        <v>468</v>
      </c>
      <c r="S26" s="94"/>
      <c r="T26" s="23">
        <f t="shared" si="0"/>
        <v>468</v>
      </c>
      <c r="U26" s="21">
        <f t="shared" si="1"/>
        <v>0.014493925094280196</v>
      </c>
      <c r="V26" s="4"/>
    </row>
    <row r="27" spans="1:22" ht="12.75">
      <c r="A27" s="10">
        <v>2037</v>
      </c>
      <c r="B27" s="30"/>
      <c r="C27" s="31"/>
      <c r="D27" s="31"/>
      <c r="E27" s="31"/>
      <c r="F27" s="31"/>
      <c r="G27" s="63"/>
      <c r="H27" s="31"/>
      <c r="I27" s="31"/>
      <c r="J27" s="31"/>
      <c r="K27" s="63"/>
      <c r="L27" s="31"/>
      <c r="M27" s="31"/>
      <c r="N27" s="31"/>
      <c r="O27" s="31"/>
      <c r="P27" s="31"/>
      <c r="Q27" s="73"/>
      <c r="R27" s="44">
        <v>468</v>
      </c>
      <c r="S27" s="94"/>
      <c r="T27" s="23">
        <f t="shared" si="0"/>
        <v>468</v>
      </c>
      <c r="U27" s="21">
        <f t="shared" si="1"/>
        <v>0.014493925094280196</v>
      </c>
      <c r="V27" s="4"/>
    </row>
    <row r="28" spans="1:22" ht="12.75">
      <c r="A28" s="9">
        <v>2038</v>
      </c>
      <c r="B28" s="30"/>
      <c r="C28" s="31"/>
      <c r="D28" s="31"/>
      <c r="E28" s="31"/>
      <c r="F28" s="31"/>
      <c r="G28" s="63"/>
      <c r="H28" s="31"/>
      <c r="I28" s="31"/>
      <c r="J28" s="31"/>
      <c r="K28" s="63"/>
      <c r="L28" s="31"/>
      <c r="M28" s="31"/>
      <c r="N28" s="31"/>
      <c r="O28" s="31"/>
      <c r="P28" s="31"/>
      <c r="Q28" s="74"/>
      <c r="R28" s="44">
        <v>468</v>
      </c>
      <c r="S28" s="94"/>
      <c r="T28" s="23">
        <f t="shared" si="0"/>
        <v>468</v>
      </c>
      <c r="U28" s="21">
        <f t="shared" si="1"/>
        <v>0.014493925094280196</v>
      </c>
      <c r="V28" s="4"/>
    </row>
    <row r="29" spans="1:22" ht="12.75">
      <c r="A29" s="10">
        <v>2039</v>
      </c>
      <c r="B29" s="30"/>
      <c r="C29" s="31"/>
      <c r="D29" s="31"/>
      <c r="E29" s="31"/>
      <c r="F29" s="31"/>
      <c r="G29" s="63"/>
      <c r="H29" s="31"/>
      <c r="I29" s="31"/>
      <c r="J29" s="31"/>
      <c r="K29" s="63"/>
      <c r="L29" s="31"/>
      <c r="M29" s="31"/>
      <c r="N29" s="31"/>
      <c r="O29" s="31"/>
      <c r="P29" s="31"/>
      <c r="Q29" s="74"/>
      <c r="R29" s="44">
        <v>468</v>
      </c>
      <c r="S29" s="94"/>
      <c r="T29" s="23">
        <f t="shared" si="0"/>
        <v>468</v>
      </c>
      <c r="U29" s="21">
        <f t="shared" si="1"/>
        <v>0.014493925094280196</v>
      </c>
      <c r="V29" s="4"/>
    </row>
    <row r="30" spans="1:22" ht="12.75">
      <c r="A30" s="9">
        <v>2040</v>
      </c>
      <c r="B30" s="30"/>
      <c r="C30" s="31"/>
      <c r="D30" s="31"/>
      <c r="E30" s="31"/>
      <c r="F30" s="31"/>
      <c r="G30" s="63"/>
      <c r="H30" s="31"/>
      <c r="I30" s="31"/>
      <c r="J30" s="31"/>
      <c r="K30" s="63"/>
      <c r="L30" s="31"/>
      <c r="M30" s="31"/>
      <c r="N30" s="31"/>
      <c r="O30" s="31"/>
      <c r="P30" s="31"/>
      <c r="Q30" s="88"/>
      <c r="R30" s="44">
        <v>468</v>
      </c>
      <c r="S30" s="94"/>
      <c r="T30" s="23">
        <f t="shared" si="0"/>
        <v>468</v>
      </c>
      <c r="U30" s="21">
        <f t="shared" si="1"/>
        <v>0.014493925094280196</v>
      </c>
      <c r="V30" s="4"/>
    </row>
    <row r="31" spans="1:22" ht="13.5" thickBot="1">
      <c r="A31" s="10">
        <v>2041</v>
      </c>
      <c r="B31" s="35"/>
      <c r="C31" s="36"/>
      <c r="D31" s="36"/>
      <c r="E31" s="36"/>
      <c r="F31" s="36"/>
      <c r="G31" s="68"/>
      <c r="H31" s="36"/>
      <c r="I31" s="36"/>
      <c r="J31" s="36"/>
      <c r="K31" s="68"/>
      <c r="L31" s="36"/>
      <c r="M31" s="36"/>
      <c r="N31" s="36"/>
      <c r="O31" s="36"/>
      <c r="P31" s="36"/>
      <c r="Q31" s="89"/>
      <c r="R31" s="45">
        <v>468</v>
      </c>
      <c r="S31" s="95"/>
      <c r="T31" s="23">
        <f t="shared" si="0"/>
        <v>468</v>
      </c>
      <c r="U31" s="21">
        <f t="shared" si="1"/>
        <v>0.014493925094280196</v>
      </c>
      <c r="V31" s="4"/>
    </row>
    <row r="32" spans="1:22" ht="24" customHeight="1" thickBot="1">
      <c r="A32" s="11" t="s">
        <v>4</v>
      </c>
      <c r="B32" s="60">
        <f aca="true" t="shared" si="2" ref="B32:Q32">SUM(B10:B25)</f>
        <v>328697.38499999995</v>
      </c>
      <c r="C32" s="60">
        <f t="shared" si="2"/>
        <v>129344.35250000001</v>
      </c>
      <c r="D32" s="12">
        <f t="shared" si="2"/>
        <v>653186.2399999999</v>
      </c>
      <c r="E32" s="12">
        <f t="shared" si="2"/>
        <v>5290</v>
      </c>
      <c r="F32" s="60">
        <f t="shared" si="2"/>
        <v>3656.1575000000003</v>
      </c>
      <c r="G32" s="60">
        <f t="shared" si="2"/>
        <v>21953.9375</v>
      </c>
      <c r="H32" s="60">
        <f t="shared" si="2"/>
        <v>493094.81000000006</v>
      </c>
      <c r="I32" s="12">
        <f t="shared" si="2"/>
        <v>11365.925000000001</v>
      </c>
      <c r="J32" s="72">
        <f t="shared" si="2"/>
        <v>11683.4575</v>
      </c>
      <c r="K32" s="60">
        <f t="shared" si="2"/>
        <v>3791.875</v>
      </c>
      <c r="L32" s="12">
        <f t="shared" si="2"/>
        <v>225455.96500000003</v>
      </c>
      <c r="M32" s="60">
        <f t="shared" si="2"/>
        <v>5023.96</v>
      </c>
      <c r="N32" s="77">
        <f t="shared" si="2"/>
        <v>45187.275</v>
      </c>
      <c r="O32" s="77">
        <f t="shared" si="2"/>
        <v>70359.015</v>
      </c>
      <c r="P32" s="40">
        <f t="shared" si="2"/>
        <v>0</v>
      </c>
      <c r="Q32" s="90">
        <f t="shared" si="2"/>
        <v>52644.84375</v>
      </c>
      <c r="R32" s="12">
        <f>SUM(R10:R31)</f>
        <v>10311</v>
      </c>
      <c r="S32" s="96">
        <f>SUM(S10:S31)</f>
        <v>492980.05842</v>
      </c>
      <c r="T32" s="60">
        <f>SUM(T10:T31)</f>
        <v>2564026.2571699996</v>
      </c>
      <c r="U32" s="13"/>
      <c r="V32" s="1"/>
    </row>
    <row r="33" spans="1:21" ht="12.75">
      <c r="A33" s="2"/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15" t="s">
        <v>5</v>
      </c>
      <c r="B34" s="15"/>
      <c r="C34" s="16"/>
      <c r="D34" s="16"/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7"/>
      <c r="U34" s="17"/>
    </row>
    <row r="35" spans="1:21" ht="12.75">
      <c r="A35" s="15" t="s">
        <v>11</v>
      </c>
      <c r="B35" s="15"/>
      <c r="C35" s="16"/>
      <c r="D35" s="16"/>
      <c r="E35" s="1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7"/>
      <c r="U35" s="17"/>
    </row>
    <row r="36" spans="1:21" ht="23.25" customHeight="1">
      <c r="A36" s="111" t="s">
        <v>35</v>
      </c>
      <c r="B36" s="111"/>
      <c r="C36" s="111"/>
      <c r="D36" s="111"/>
      <c r="E36" s="112"/>
      <c r="F36" s="106">
        <v>3228939</v>
      </c>
      <c r="G36" s="10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7"/>
      <c r="U36" s="17"/>
    </row>
    <row r="37" spans="1:21" ht="12.75">
      <c r="A37" s="25" t="s">
        <v>37</v>
      </c>
      <c r="B37" s="25"/>
      <c r="C37" s="25"/>
      <c r="D37" s="25"/>
      <c r="E37" s="25"/>
      <c r="F37" s="97">
        <f>ROUND(U10,2)</f>
        <v>6.58</v>
      </c>
      <c r="G37" s="9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/>
      <c r="T37"/>
      <c r="U37" s="17"/>
    </row>
    <row r="38" spans="1:21" ht="15">
      <c r="A38" s="18"/>
      <c r="B38" s="18"/>
      <c r="C38" s="18"/>
      <c r="D38" s="18"/>
      <c r="E38" s="18"/>
      <c r="F38" s="20"/>
      <c r="G38" s="20"/>
      <c r="H38" s="19"/>
      <c r="I38" s="19"/>
      <c r="J38" s="105" t="s">
        <v>14</v>
      </c>
      <c r="K38" s="105"/>
      <c r="L38" s="105"/>
      <c r="M38" s="105"/>
      <c r="N38" s="105"/>
      <c r="O38" s="105"/>
      <c r="P38" s="105"/>
      <c r="Q38" s="105"/>
      <c r="R38" s="105"/>
      <c r="T38"/>
      <c r="U38" s="17"/>
    </row>
    <row r="40" spans="1:18" ht="15">
      <c r="A40" s="82"/>
      <c r="B40" s="82"/>
      <c r="C40" s="82"/>
      <c r="D40" s="82"/>
      <c r="E40" s="82"/>
      <c r="F40" s="82"/>
      <c r="G40" s="82"/>
      <c r="H40" s="82"/>
      <c r="K40" s="99"/>
      <c r="L40" s="100"/>
      <c r="M40" s="100"/>
      <c r="N40" s="100"/>
      <c r="O40" s="100"/>
      <c r="P40" s="100"/>
      <c r="Q40" s="100"/>
      <c r="R40" s="100"/>
    </row>
  </sheetData>
  <sheetProtection/>
  <mergeCells count="13">
    <mergeCell ref="N3:U3"/>
    <mergeCell ref="R7:S7"/>
    <mergeCell ref="A36:E36"/>
    <mergeCell ref="F37:G37"/>
    <mergeCell ref="K40:R40"/>
    <mergeCell ref="N2:U2"/>
    <mergeCell ref="A5:U5"/>
    <mergeCell ref="T7:T8"/>
    <mergeCell ref="U7:U8"/>
    <mergeCell ref="J38:R38"/>
    <mergeCell ref="F36:G36"/>
    <mergeCell ref="B7:N7"/>
    <mergeCell ref="N4:U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G1">
      <selection activeCell="AF9" sqref="AF9"/>
    </sheetView>
  </sheetViews>
  <sheetFormatPr defaultColWidth="9.140625" defaultRowHeight="12.75"/>
  <cols>
    <col min="2" max="2" width="8.00390625" style="0" customWidth="1"/>
    <col min="4" max="4" width="8.00390625" style="0" customWidth="1"/>
    <col min="5" max="5" width="12.421875" style="0" customWidth="1"/>
    <col min="6" max="6" width="15.00390625" style="0" customWidth="1"/>
    <col min="9" max="9" width="4.8515625" style="0" customWidth="1"/>
    <col min="13" max="13" width="17.140625" style="0" customWidth="1"/>
    <col min="15" max="15" width="11.140625" style="0" customWidth="1"/>
    <col min="16" max="16" width="16.28125" style="0" customWidth="1"/>
  </cols>
  <sheetData>
    <row r="1" spans="2:25" s="46" customFormat="1" ht="39" thickBot="1">
      <c r="B1" s="46" t="s">
        <v>6</v>
      </c>
      <c r="C1" s="46" t="s">
        <v>7</v>
      </c>
      <c r="D1" s="46" t="s">
        <v>8</v>
      </c>
      <c r="E1" s="46" t="s">
        <v>9</v>
      </c>
      <c r="F1" s="46" t="s">
        <v>10</v>
      </c>
      <c r="J1" s="48" t="s">
        <v>30</v>
      </c>
      <c r="K1" s="80"/>
      <c r="L1" s="50" t="s">
        <v>33</v>
      </c>
      <c r="M1" s="50" t="s">
        <v>32</v>
      </c>
      <c r="N1" s="50" t="s">
        <v>7</v>
      </c>
      <c r="O1" s="50" t="s">
        <v>31</v>
      </c>
      <c r="P1" s="50" t="s">
        <v>10</v>
      </c>
      <c r="Q1" s="51" t="s">
        <v>34</v>
      </c>
      <c r="S1" s="83" t="s">
        <v>30</v>
      </c>
      <c r="T1" s="80" t="s">
        <v>42</v>
      </c>
      <c r="U1" s="80" t="s">
        <v>41</v>
      </c>
      <c r="V1" s="80" t="s">
        <v>7</v>
      </c>
      <c r="W1" s="80" t="s">
        <v>31</v>
      </c>
      <c r="X1" s="80" t="s">
        <v>10</v>
      </c>
      <c r="Y1" s="84" t="s">
        <v>34</v>
      </c>
    </row>
    <row r="2" spans="1:25" ht="12.75">
      <c r="A2">
        <v>2020</v>
      </c>
      <c r="B2">
        <v>97500</v>
      </c>
      <c r="C2" s="5">
        <v>0.0025</v>
      </c>
      <c r="D2">
        <v>6500</v>
      </c>
      <c r="E2" s="61">
        <f>B2*C2</f>
        <v>243.75</v>
      </c>
      <c r="F2" s="61">
        <f>D2+E2</f>
        <v>6743.75</v>
      </c>
      <c r="G2">
        <v>0.702804</v>
      </c>
      <c r="H2">
        <f>ROUND(F2/G2,0)</f>
        <v>9595</v>
      </c>
      <c r="J2" s="52">
        <v>0</v>
      </c>
      <c r="K2" s="49">
        <v>454470</v>
      </c>
      <c r="L2" s="54">
        <f>K2-K3</f>
        <v>454470</v>
      </c>
      <c r="M2" s="55">
        <v>0</v>
      </c>
      <c r="N2" s="54">
        <v>1.026</v>
      </c>
      <c r="O2" s="55">
        <f>(((L2*N2)/100)/12)*6</f>
        <v>2331.4311000000002</v>
      </c>
      <c r="P2" s="55">
        <f>M2+O2</f>
        <v>2331.4311000000002</v>
      </c>
      <c r="Q2" s="56">
        <v>2020</v>
      </c>
      <c r="S2" s="52">
        <v>0</v>
      </c>
      <c r="T2" s="53">
        <v>51750</v>
      </c>
      <c r="U2" s="54">
        <v>0</v>
      </c>
      <c r="V2" s="86">
        <v>0</v>
      </c>
      <c r="W2" s="55">
        <f>(((T2*V2)/100)/12)*3</f>
        <v>0</v>
      </c>
      <c r="X2" s="55">
        <f>U2+W2</f>
        <v>0</v>
      </c>
      <c r="Y2" s="56">
        <v>2020</v>
      </c>
    </row>
    <row r="3" spans="1:25" ht="12.75">
      <c r="A3">
        <v>2021</v>
      </c>
      <c r="B3">
        <f>B2-D2</f>
        <v>91000</v>
      </c>
      <c r="C3" s="5">
        <v>0.0025</v>
      </c>
      <c r="D3">
        <v>6500</v>
      </c>
      <c r="E3" s="61">
        <f aca="true" t="shared" si="0" ref="E3:E23">B3*C3</f>
        <v>227.5</v>
      </c>
      <c r="F3" s="61">
        <f aca="true" t="shared" si="1" ref="F3:F23">D3+E3</f>
        <v>6727.5</v>
      </c>
      <c r="G3">
        <v>0.702804</v>
      </c>
      <c r="H3">
        <f aca="true" t="shared" si="2" ref="H3:H23">ROUND(F3/G3,0)</f>
        <v>9572</v>
      </c>
      <c r="J3" s="52">
        <v>1</v>
      </c>
      <c r="K3" s="53">
        <v>0</v>
      </c>
      <c r="L3" s="54">
        <f>L2</f>
        <v>454470</v>
      </c>
      <c r="M3" s="55">
        <v>31326</v>
      </c>
      <c r="N3" s="54">
        <v>1.026</v>
      </c>
      <c r="O3" s="55">
        <f>(L3*N3)/100</f>
        <v>4662.8622000000005</v>
      </c>
      <c r="P3" s="55">
        <f>M3+O3</f>
        <v>35988.8622</v>
      </c>
      <c r="Q3" s="56">
        <v>2021</v>
      </c>
      <c r="S3" s="52">
        <v>1</v>
      </c>
      <c r="T3" s="54">
        <f aca="true" t="shared" si="3" ref="T3:T8">T2-U2</f>
        <v>51750</v>
      </c>
      <c r="U3" s="54">
        <f aca="true" t="shared" si="4" ref="U3:U8">$T$2/6</f>
        <v>8625</v>
      </c>
      <c r="V3" s="86">
        <v>0.5</v>
      </c>
      <c r="W3" s="55">
        <f>(T3*V3)/100</f>
        <v>258.75</v>
      </c>
      <c r="X3" s="55">
        <f aca="true" t="shared" si="5" ref="X3:X8">U3+W3</f>
        <v>8883.75</v>
      </c>
      <c r="Y3" s="56">
        <v>2021</v>
      </c>
    </row>
    <row r="4" spans="1:25" ht="12.75">
      <c r="A4">
        <v>2022</v>
      </c>
      <c r="B4">
        <f aca="true" t="shared" si="6" ref="B4:B17">B3-D3</f>
        <v>84500</v>
      </c>
      <c r="C4" s="5">
        <v>0.0025</v>
      </c>
      <c r="D4">
        <v>6500</v>
      </c>
      <c r="E4" s="61">
        <f t="shared" si="0"/>
        <v>211.25</v>
      </c>
      <c r="F4" s="61">
        <f t="shared" si="1"/>
        <v>6711.25</v>
      </c>
      <c r="G4">
        <v>0.702804</v>
      </c>
      <c r="H4">
        <f t="shared" si="2"/>
        <v>9549</v>
      </c>
      <c r="J4" s="52">
        <v>2</v>
      </c>
      <c r="K4" s="54">
        <v>15</v>
      </c>
      <c r="L4" s="55">
        <f>L3-M3</f>
        <v>423144</v>
      </c>
      <c r="M4" s="55">
        <v>31344</v>
      </c>
      <c r="N4" s="54">
        <v>1.026</v>
      </c>
      <c r="O4" s="55">
        <f aca="true" t="shared" si="7" ref="O4:O16">(L4*N4)/100</f>
        <v>4341.45744</v>
      </c>
      <c r="P4" s="55">
        <f>M4+O4</f>
        <v>35685.45744</v>
      </c>
      <c r="Q4" s="56">
        <v>2022</v>
      </c>
      <c r="S4" s="52">
        <v>2</v>
      </c>
      <c r="T4" s="54">
        <f t="shared" si="3"/>
        <v>43125</v>
      </c>
      <c r="U4" s="54">
        <f t="shared" si="4"/>
        <v>8625</v>
      </c>
      <c r="V4" s="86">
        <v>0.5</v>
      </c>
      <c r="W4" s="55">
        <f>(T4*V4)/100</f>
        <v>215.625</v>
      </c>
      <c r="X4" s="55">
        <f t="shared" si="5"/>
        <v>8840.625</v>
      </c>
      <c r="Y4" s="56">
        <v>2022</v>
      </c>
    </row>
    <row r="5" spans="1:25" ht="12.75">
      <c r="A5">
        <v>2023</v>
      </c>
      <c r="B5">
        <f t="shared" si="6"/>
        <v>78000</v>
      </c>
      <c r="C5" s="5">
        <v>0.0025</v>
      </c>
      <c r="D5">
        <v>6500</v>
      </c>
      <c r="E5" s="61">
        <f t="shared" si="0"/>
        <v>195</v>
      </c>
      <c r="F5" s="61">
        <f t="shared" si="1"/>
        <v>6695</v>
      </c>
      <c r="G5">
        <v>0.702804</v>
      </c>
      <c r="H5">
        <f t="shared" si="2"/>
        <v>9526</v>
      </c>
      <c r="J5" s="52">
        <v>3</v>
      </c>
      <c r="K5" s="54"/>
      <c r="L5" s="55">
        <f>L4-M4</f>
        <v>391800</v>
      </c>
      <c r="M5" s="55">
        <v>31344</v>
      </c>
      <c r="N5" s="54">
        <v>1.026</v>
      </c>
      <c r="O5" s="55">
        <f t="shared" si="7"/>
        <v>4019.868</v>
      </c>
      <c r="P5" s="55">
        <f aca="true" t="shared" si="8" ref="P5:P16">M5+O5</f>
        <v>35363.868</v>
      </c>
      <c r="Q5" s="56">
        <v>2023</v>
      </c>
      <c r="S5" s="52">
        <v>3</v>
      </c>
      <c r="T5" s="54">
        <f t="shared" si="3"/>
        <v>34500</v>
      </c>
      <c r="U5" s="54">
        <f t="shared" si="4"/>
        <v>8625</v>
      </c>
      <c r="V5" s="86">
        <v>0.5</v>
      </c>
      <c r="W5" s="55">
        <f>(T5*V5)/100</f>
        <v>172.5</v>
      </c>
      <c r="X5" s="55">
        <f t="shared" si="5"/>
        <v>8797.5</v>
      </c>
      <c r="Y5" s="56">
        <v>2023</v>
      </c>
    </row>
    <row r="6" spans="1:25" ht="12.75">
      <c r="A6">
        <v>2024</v>
      </c>
      <c r="B6">
        <f t="shared" si="6"/>
        <v>71500</v>
      </c>
      <c r="C6" s="5">
        <v>0.0025</v>
      </c>
      <c r="D6">
        <v>6500</v>
      </c>
      <c r="E6" s="61">
        <f t="shared" si="0"/>
        <v>178.75</v>
      </c>
      <c r="F6" s="61">
        <f t="shared" si="1"/>
        <v>6678.75</v>
      </c>
      <c r="G6">
        <v>0.702804</v>
      </c>
      <c r="H6">
        <f t="shared" si="2"/>
        <v>9503</v>
      </c>
      <c r="J6" s="52">
        <v>4</v>
      </c>
      <c r="K6" s="54"/>
      <c r="L6" s="55">
        <f aca="true" t="shared" si="9" ref="L6:L17">L5-M5</f>
        <v>360456</v>
      </c>
      <c r="M6" s="55">
        <v>31344</v>
      </c>
      <c r="N6" s="54">
        <v>1.026</v>
      </c>
      <c r="O6" s="55">
        <f t="shared" si="7"/>
        <v>3698.27856</v>
      </c>
      <c r="P6" s="55">
        <f t="shared" si="8"/>
        <v>35042.27856</v>
      </c>
      <c r="Q6" s="56">
        <v>2024</v>
      </c>
      <c r="S6" s="52">
        <v>4</v>
      </c>
      <c r="T6" s="54">
        <f t="shared" si="3"/>
        <v>25875</v>
      </c>
      <c r="U6" s="54">
        <f t="shared" si="4"/>
        <v>8625</v>
      </c>
      <c r="V6" s="86">
        <v>0.5</v>
      </c>
      <c r="W6" s="55">
        <f>(T6*V6)/100</f>
        <v>129.375</v>
      </c>
      <c r="X6" s="55">
        <f t="shared" si="5"/>
        <v>8754.375</v>
      </c>
      <c r="Y6" s="56">
        <v>2024</v>
      </c>
    </row>
    <row r="7" spans="1:25" ht="12.75">
      <c r="A7">
        <v>2025</v>
      </c>
      <c r="B7">
        <f t="shared" si="6"/>
        <v>65000</v>
      </c>
      <c r="C7" s="5">
        <v>0.0025</v>
      </c>
      <c r="D7">
        <v>6500</v>
      </c>
      <c r="E7" s="61">
        <f t="shared" si="0"/>
        <v>162.5</v>
      </c>
      <c r="F7" s="61">
        <f t="shared" si="1"/>
        <v>6662.5</v>
      </c>
      <c r="G7">
        <v>0.702804</v>
      </c>
      <c r="H7">
        <f t="shared" si="2"/>
        <v>9480</v>
      </c>
      <c r="J7" s="52">
        <v>5</v>
      </c>
      <c r="K7" s="54"/>
      <c r="L7" s="55">
        <f t="shared" si="9"/>
        <v>329112</v>
      </c>
      <c r="M7" s="55">
        <v>31344</v>
      </c>
      <c r="N7" s="54">
        <v>1.026</v>
      </c>
      <c r="O7" s="55">
        <f t="shared" si="7"/>
        <v>3376.68912</v>
      </c>
      <c r="P7" s="55">
        <f t="shared" si="8"/>
        <v>34720.68912</v>
      </c>
      <c r="Q7" s="56">
        <v>2025</v>
      </c>
      <c r="S7" s="52">
        <v>5</v>
      </c>
      <c r="T7" s="54">
        <f t="shared" si="3"/>
        <v>17250</v>
      </c>
      <c r="U7" s="54">
        <f t="shared" si="4"/>
        <v>8625</v>
      </c>
      <c r="V7" s="86">
        <v>0.5</v>
      </c>
      <c r="W7" s="55">
        <f>(T7*V7)/100</f>
        <v>86.25</v>
      </c>
      <c r="X7" s="55">
        <f t="shared" si="5"/>
        <v>8711.25</v>
      </c>
      <c r="Y7" s="56">
        <v>2025</v>
      </c>
    </row>
    <row r="8" spans="1:25" ht="13.5" thickBot="1">
      <c r="A8">
        <v>2026</v>
      </c>
      <c r="B8">
        <f t="shared" si="6"/>
        <v>58500</v>
      </c>
      <c r="C8" s="5">
        <v>0.0025</v>
      </c>
      <c r="D8">
        <v>6500</v>
      </c>
      <c r="E8" s="61">
        <f t="shared" si="0"/>
        <v>146.25</v>
      </c>
      <c r="F8" s="61">
        <f t="shared" si="1"/>
        <v>6646.25</v>
      </c>
      <c r="G8">
        <v>0.702804</v>
      </c>
      <c r="H8">
        <f t="shared" si="2"/>
        <v>9457</v>
      </c>
      <c r="J8" s="52">
        <v>6</v>
      </c>
      <c r="K8" s="54"/>
      <c r="L8" s="55">
        <f t="shared" si="9"/>
        <v>297768</v>
      </c>
      <c r="M8" s="55">
        <v>31344</v>
      </c>
      <c r="N8" s="54">
        <v>1.026</v>
      </c>
      <c r="O8" s="55">
        <f t="shared" si="7"/>
        <v>3055.09968</v>
      </c>
      <c r="P8" s="55">
        <f t="shared" si="8"/>
        <v>34399.09968</v>
      </c>
      <c r="Q8" s="56">
        <v>2026</v>
      </c>
      <c r="S8" s="57">
        <v>6</v>
      </c>
      <c r="T8" s="58">
        <f t="shared" si="3"/>
        <v>8625</v>
      </c>
      <c r="U8" s="54">
        <f t="shared" si="4"/>
        <v>8625</v>
      </c>
      <c r="V8" s="87">
        <v>0.5</v>
      </c>
      <c r="W8" s="59">
        <f>(((T8*V8)/100)/12)*9</f>
        <v>32.34375</v>
      </c>
      <c r="X8" s="59">
        <f t="shared" si="5"/>
        <v>8657.34375</v>
      </c>
      <c r="Y8" s="85">
        <v>2025</v>
      </c>
    </row>
    <row r="9" spans="1:24" ht="12.75">
      <c r="A9">
        <v>2027</v>
      </c>
      <c r="B9">
        <f t="shared" si="6"/>
        <v>52000</v>
      </c>
      <c r="C9" s="5">
        <v>0.0025</v>
      </c>
      <c r="D9">
        <v>6500</v>
      </c>
      <c r="E9" s="61">
        <f t="shared" si="0"/>
        <v>130</v>
      </c>
      <c r="F9" s="61">
        <f t="shared" si="1"/>
        <v>6630</v>
      </c>
      <c r="G9">
        <v>0.702804</v>
      </c>
      <c r="H9">
        <f t="shared" si="2"/>
        <v>9434</v>
      </c>
      <c r="J9" s="52">
        <v>7</v>
      </c>
      <c r="K9" s="54"/>
      <c r="L9" s="55">
        <f t="shared" si="9"/>
        <v>266424</v>
      </c>
      <c r="M9" s="55">
        <v>31344</v>
      </c>
      <c r="N9" s="54">
        <v>1.026</v>
      </c>
      <c r="O9" s="55">
        <f t="shared" si="7"/>
        <v>2733.5102400000005</v>
      </c>
      <c r="P9" s="55">
        <f t="shared" si="8"/>
        <v>34077.51024</v>
      </c>
      <c r="Q9" s="56">
        <v>2027</v>
      </c>
      <c r="U9" s="66">
        <f>SUM(U2:U8)</f>
        <v>51750</v>
      </c>
      <c r="W9" s="47">
        <f>SUM(W2:W8)</f>
        <v>894.84375</v>
      </c>
      <c r="X9" s="47">
        <f>SUM(X2:X8)</f>
        <v>52644.84375</v>
      </c>
    </row>
    <row r="10" spans="1:17" ht="12.75">
      <c r="A10">
        <v>2028</v>
      </c>
      <c r="B10">
        <f t="shared" si="6"/>
        <v>45500</v>
      </c>
      <c r="C10" s="5">
        <v>0.0025</v>
      </c>
      <c r="D10">
        <v>6500</v>
      </c>
      <c r="E10" s="61">
        <f t="shared" si="0"/>
        <v>113.75</v>
      </c>
      <c r="F10" s="61">
        <f t="shared" si="1"/>
        <v>6613.75</v>
      </c>
      <c r="G10">
        <v>0.702804</v>
      </c>
      <c r="H10">
        <f t="shared" si="2"/>
        <v>9411</v>
      </c>
      <c r="J10" s="52">
        <v>8</v>
      </c>
      <c r="K10" s="54"/>
      <c r="L10" s="55">
        <f t="shared" si="9"/>
        <v>235080</v>
      </c>
      <c r="M10" s="55">
        <v>31344</v>
      </c>
      <c r="N10" s="54">
        <v>1.026</v>
      </c>
      <c r="O10" s="55">
        <f t="shared" si="7"/>
        <v>2411.9208000000003</v>
      </c>
      <c r="P10" s="55">
        <f t="shared" si="8"/>
        <v>33755.9208</v>
      </c>
      <c r="Q10" s="56">
        <v>2028</v>
      </c>
    </row>
    <row r="11" spans="1:17" ht="12.75">
      <c r="A11">
        <v>2029</v>
      </c>
      <c r="B11">
        <f t="shared" si="6"/>
        <v>39000</v>
      </c>
      <c r="C11" s="5">
        <v>0.0025</v>
      </c>
      <c r="D11">
        <v>6500</v>
      </c>
      <c r="E11" s="61">
        <f t="shared" si="0"/>
        <v>97.5</v>
      </c>
      <c r="F11" s="61">
        <f t="shared" si="1"/>
        <v>6597.5</v>
      </c>
      <c r="G11">
        <v>0.702804</v>
      </c>
      <c r="H11">
        <f t="shared" si="2"/>
        <v>9387</v>
      </c>
      <c r="J11" s="52">
        <v>9</v>
      </c>
      <c r="K11" s="54"/>
      <c r="L11" s="55">
        <f t="shared" si="9"/>
        <v>203736</v>
      </c>
      <c r="M11" s="55">
        <v>31344</v>
      </c>
      <c r="N11" s="54">
        <v>1.026</v>
      </c>
      <c r="O11" s="55">
        <f t="shared" si="7"/>
        <v>2090.33136</v>
      </c>
      <c r="P11" s="55">
        <f t="shared" si="8"/>
        <v>33434.33136</v>
      </c>
      <c r="Q11" s="56">
        <v>2029</v>
      </c>
    </row>
    <row r="12" spans="1:17" ht="12.75">
      <c r="A12">
        <v>2030</v>
      </c>
      <c r="B12">
        <f t="shared" si="6"/>
        <v>32500</v>
      </c>
      <c r="C12" s="5">
        <v>0.0025</v>
      </c>
      <c r="D12">
        <v>6500</v>
      </c>
      <c r="E12" s="61">
        <f t="shared" si="0"/>
        <v>81.25</v>
      </c>
      <c r="F12" s="61">
        <f t="shared" si="1"/>
        <v>6581.25</v>
      </c>
      <c r="G12">
        <v>0.702804</v>
      </c>
      <c r="H12">
        <f t="shared" si="2"/>
        <v>9364</v>
      </c>
      <c r="J12" s="52">
        <v>10</v>
      </c>
      <c r="K12" s="54"/>
      <c r="L12" s="55">
        <f t="shared" si="9"/>
        <v>172392</v>
      </c>
      <c r="M12" s="55">
        <v>31344</v>
      </c>
      <c r="N12" s="54">
        <v>1.026</v>
      </c>
      <c r="O12" s="55">
        <f t="shared" si="7"/>
        <v>1768.7419200000002</v>
      </c>
      <c r="P12" s="55">
        <f t="shared" si="8"/>
        <v>33112.74192</v>
      </c>
      <c r="Q12" s="56">
        <v>2030</v>
      </c>
    </row>
    <row r="13" spans="1:17" ht="12.75">
      <c r="A13">
        <v>2031</v>
      </c>
      <c r="B13">
        <f t="shared" si="6"/>
        <v>26000</v>
      </c>
      <c r="C13" s="5">
        <v>0.0025</v>
      </c>
      <c r="D13">
        <v>6500</v>
      </c>
      <c r="E13" s="61">
        <f t="shared" si="0"/>
        <v>65</v>
      </c>
      <c r="F13" s="61">
        <f t="shared" si="1"/>
        <v>6565</v>
      </c>
      <c r="G13">
        <v>0.702804</v>
      </c>
      <c r="H13">
        <f t="shared" si="2"/>
        <v>9341</v>
      </c>
      <c r="J13" s="52">
        <v>11</v>
      </c>
      <c r="K13" s="54"/>
      <c r="L13" s="55">
        <f t="shared" si="9"/>
        <v>141048</v>
      </c>
      <c r="M13" s="55">
        <v>31344</v>
      </c>
      <c r="N13" s="54">
        <v>1.026</v>
      </c>
      <c r="O13" s="55">
        <f t="shared" si="7"/>
        <v>1447.15248</v>
      </c>
      <c r="P13" s="55">
        <f t="shared" si="8"/>
        <v>32791.15248</v>
      </c>
      <c r="Q13" s="56">
        <v>2031</v>
      </c>
    </row>
    <row r="14" spans="1:17" ht="12.75">
      <c r="A14">
        <v>2032</v>
      </c>
      <c r="B14">
        <f t="shared" si="6"/>
        <v>19500</v>
      </c>
      <c r="C14" s="5">
        <v>0.0025</v>
      </c>
      <c r="D14">
        <v>6500</v>
      </c>
      <c r="E14" s="61">
        <f t="shared" si="0"/>
        <v>48.75</v>
      </c>
      <c r="F14" s="61">
        <f t="shared" si="1"/>
        <v>6548.75</v>
      </c>
      <c r="G14">
        <v>0.702804</v>
      </c>
      <c r="H14">
        <f t="shared" si="2"/>
        <v>9318</v>
      </c>
      <c r="J14" s="52">
        <v>12</v>
      </c>
      <c r="K14" s="54"/>
      <c r="L14" s="55">
        <f t="shared" si="9"/>
        <v>109704</v>
      </c>
      <c r="M14" s="55">
        <v>31344</v>
      </c>
      <c r="N14" s="54">
        <v>1.026</v>
      </c>
      <c r="O14" s="55">
        <f t="shared" si="7"/>
        <v>1125.56304</v>
      </c>
      <c r="P14" s="55">
        <f t="shared" si="8"/>
        <v>32469.56304</v>
      </c>
      <c r="Q14" s="56">
        <v>2032</v>
      </c>
    </row>
    <row r="15" spans="1:17" ht="12.75">
      <c r="A15">
        <v>2033</v>
      </c>
      <c r="B15">
        <f t="shared" si="6"/>
        <v>13000</v>
      </c>
      <c r="C15" s="5">
        <v>0.0025</v>
      </c>
      <c r="D15">
        <v>6500</v>
      </c>
      <c r="E15" s="61">
        <f t="shared" si="0"/>
        <v>32.5</v>
      </c>
      <c r="F15" s="61">
        <f t="shared" si="1"/>
        <v>6532.5</v>
      </c>
      <c r="G15">
        <v>0.702804</v>
      </c>
      <c r="H15">
        <f t="shared" si="2"/>
        <v>9295</v>
      </c>
      <c r="J15" s="52">
        <v>13</v>
      </c>
      <c r="K15" s="54"/>
      <c r="L15" s="55">
        <f t="shared" si="9"/>
        <v>78360</v>
      </c>
      <c r="M15" s="55">
        <v>31344</v>
      </c>
      <c r="N15" s="54">
        <v>1.026</v>
      </c>
      <c r="O15" s="55">
        <f t="shared" si="7"/>
        <v>803.9736</v>
      </c>
      <c r="P15" s="55">
        <f t="shared" si="8"/>
        <v>32147.9736</v>
      </c>
      <c r="Q15" s="56">
        <v>2033</v>
      </c>
    </row>
    <row r="16" spans="1:17" ht="12.75">
      <c r="A16">
        <v>2034</v>
      </c>
      <c r="B16">
        <f t="shared" si="6"/>
        <v>6500</v>
      </c>
      <c r="C16" s="5">
        <v>0.0025</v>
      </c>
      <c r="D16">
        <v>6500</v>
      </c>
      <c r="E16" s="61">
        <f t="shared" si="0"/>
        <v>16.25</v>
      </c>
      <c r="F16" s="61">
        <f t="shared" si="1"/>
        <v>6516.25</v>
      </c>
      <c r="G16">
        <v>0.702804</v>
      </c>
      <c r="H16">
        <f t="shared" si="2"/>
        <v>9272</v>
      </c>
      <c r="J16" s="52">
        <v>14</v>
      </c>
      <c r="K16" s="54"/>
      <c r="L16" s="55">
        <f t="shared" si="9"/>
        <v>47016</v>
      </c>
      <c r="M16" s="55">
        <v>31344</v>
      </c>
      <c r="N16" s="54">
        <v>1.026</v>
      </c>
      <c r="O16" s="55">
        <f t="shared" si="7"/>
        <v>482.38416000000007</v>
      </c>
      <c r="P16" s="55">
        <f t="shared" si="8"/>
        <v>31826.38416</v>
      </c>
      <c r="Q16" s="56">
        <v>2034</v>
      </c>
    </row>
    <row r="17" spans="1:17" ht="13.5" thickBot="1">
      <c r="A17">
        <v>2035</v>
      </c>
      <c r="B17">
        <f t="shared" si="6"/>
        <v>0</v>
      </c>
      <c r="C17" s="5">
        <v>0.0025</v>
      </c>
      <c r="E17" s="61">
        <f t="shared" si="0"/>
        <v>0</v>
      </c>
      <c r="F17" s="61">
        <f t="shared" si="1"/>
        <v>0</v>
      </c>
      <c r="G17">
        <v>0.702804</v>
      </c>
      <c r="H17">
        <f t="shared" si="2"/>
        <v>0</v>
      </c>
      <c r="J17" s="57">
        <v>15</v>
      </c>
      <c r="K17" s="58"/>
      <c r="L17" s="59">
        <f t="shared" si="9"/>
        <v>15672</v>
      </c>
      <c r="M17" s="55">
        <v>15672</v>
      </c>
      <c r="N17" s="54">
        <v>1.026</v>
      </c>
      <c r="O17" s="59">
        <f>(L17*N17)/100</f>
        <v>160.79471999999998</v>
      </c>
      <c r="P17" s="59">
        <f>M17+O17</f>
        <v>15832.79472</v>
      </c>
      <c r="Q17" s="81">
        <v>2035</v>
      </c>
    </row>
    <row r="18" spans="1:16" ht="12.75">
      <c r="A18">
        <v>2036</v>
      </c>
      <c r="C18" s="5">
        <v>0.0025</v>
      </c>
      <c r="E18">
        <f t="shared" si="0"/>
        <v>0</v>
      </c>
      <c r="F18">
        <f t="shared" si="1"/>
        <v>0</v>
      </c>
      <c r="G18">
        <v>0.702804</v>
      </c>
      <c r="H18">
        <f t="shared" si="2"/>
        <v>0</v>
      </c>
      <c r="K18" s="54"/>
      <c r="M18" s="47">
        <f>SUM(M2:M17)</f>
        <v>454470</v>
      </c>
      <c r="O18" s="47">
        <f>SUM(O2:O17)</f>
        <v>38510.058419999994</v>
      </c>
      <c r="P18" s="47">
        <f>M18+O18</f>
        <v>492980.05842</v>
      </c>
    </row>
    <row r="19" spans="1:8" ht="12.75">
      <c r="A19">
        <v>2037</v>
      </c>
      <c r="C19" s="5">
        <v>0.0025</v>
      </c>
      <c r="E19">
        <f t="shared" si="0"/>
        <v>0</v>
      </c>
      <c r="F19">
        <f t="shared" si="1"/>
        <v>0</v>
      </c>
      <c r="G19">
        <v>0.702804</v>
      </c>
      <c r="H19">
        <f t="shared" si="2"/>
        <v>0</v>
      </c>
    </row>
    <row r="20" spans="3:8" ht="12.75">
      <c r="C20" s="5">
        <v>0.0025</v>
      </c>
      <c r="E20">
        <f t="shared" si="0"/>
        <v>0</v>
      </c>
      <c r="F20">
        <f t="shared" si="1"/>
        <v>0</v>
      </c>
      <c r="G20">
        <v>0.702804</v>
      </c>
      <c r="H20">
        <f t="shared" si="2"/>
        <v>0</v>
      </c>
    </row>
    <row r="21" spans="3:8" ht="12.75">
      <c r="C21" s="5">
        <v>0.0025</v>
      </c>
      <c r="E21">
        <f t="shared" si="0"/>
        <v>0</v>
      </c>
      <c r="F21">
        <f t="shared" si="1"/>
        <v>0</v>
      </c>
      <c r="G21">
        <v>0.702804</v>
      </c>
      <c r="H21">
        <f t="shared" si="2"/>
        <v>0</v>
      </c>
    </row>
    <row r="22" spans="3:8" ht="12.75">
      <c r="C22" s="5">
        <v>0.0025</v>
      </c>
      <c r="E22">
        <f t="shared" si="0"/>
        <v>0</v>
      </c>
      <c r="F22">
        <f t="shared" si="1"/>
        <v>0</v>
      </c>
      <c r="G22">
        <v>0.702804</v>
      </c>
      <c r="H22">
        <f t="shared" si="2"/>
        <v>0</v>
      </c>
    </row>
    <row r="23" spans="3:8" ht="12.75">
      <c r="C23" s="5">
        <v>0.0025</v>
      </c>
      <c r="E23">
        <f t="shared" si="0"/>
        <v>0</v>
      </c>
      <c r="F23">
        <f t="shared" si="1"/>
        <v>0</v>
      </c>
      <c r="G23">
        <v>0.702804</v>
      </c>
      <c r="H23">
        <f t="shared" si="2"/>
        <v>0</v>
      </c>
    </row>
    <row r="24" ht="12.75">
      <c r="C24" s="5">
        <v>0.0025</v>
      </c>
    </row>
    <row r="25" ht="12.75">
      <c r="C25" s="5">
        <v>0.0025</v>
      </c>
    </row>
    <row r="26" ht="12.75">
      <c r="C26" s="5">
        <v>0.0025</v>
      </c>
    </row>
    <row r="27" ht="12.75">
      <c r="C27" s="5">
        <v>0.0025</v>
      </c>
    </row>
    <row r="28" ht="12.75">
      <c r="C28" s="5">
        <v>0.0025</v>
      </c>
    </row>
    <row r="29" ht="12.75">
      <c r="C29" s="5">
        <v>0.0025</v>
      </c>
    </row>
    <row r="30" spans="3:6" ht="12.75">
      <c r="C30" s="5">
        <v>0.0025</v>
      </c>
      <c r="D30" s="66">
        <f>SUM(D2:D29)</f>
        <v>97500</v>
      </c>
      <c r="F30" s="47">
        <f>SUM(F2:F29)</f>
        <v>99450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Liga</cp:lastModifiedBy>
  <cp:lastPrinted>2020-11-04T06:10:46Z</cp:lastPrinted>
  <dcterms:created xsi:type="dcterms:W3CDTF">2012-01-25T07:15:21Z</dcterms:created>
  <dcterms:modified xsi:type="dcterms:W3CDTF">2020-11-04T06:11:46Z</dcterms:modified>
  <cp:category/>
  <cp:version/>
  <cp:contentType/>
  <cp:contentStatus/>
</cp:coreProperties>
</file>