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rafiks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Liene Paukšte-Uzula</author>
  </authors>
  <commentList>
    <comment ref="K3" authorId="0">
      <text>
        <r>
          <rPr>
            <b/>
            <sz val="9"/>
            <rFont val="Tahoma"/>
            <family val="2"/>
          </rPr>
          <t>Liene Paukšte-Uzula:</t>
        </r>
        <r>
          <rPr>
            <sz val="9"/>
            <rFont val="Tahoma"/>
            <family val="2"/>
          </rPr>
          <t xml:space="preserve">
KF 2019.gadā 208440 EUR saņemts; 2020.gadā plānots saņemt 23160 EUR
</t>
        </r>
      </text>
    </comment>
    <comment ref="X2" authorId="0">
      <text>
        <r>
          <rPr>
            <b/>
            <sz val="9"/>
            <rFont val="Tahoma"/>
            <family val="2"/>
          </rPr>
          <t>Liene Paukšte-Uzula:</t>
        </r>
        <r>
          <rPr>
            <sz val="9"/>
            <rFont val="Tahoma"/>
            <family val="2"/>
          </rPr>
          <t xml:space="preserve">
par 3 mēnešiem 2020.gadā</t>
        </r>
      </text>
    </comment>
  </commentList>
</comments>
</file>

<file path=xl/sharedStrings.xml><?xml version="1.0" encoding="utf-8"?>
<sst xmlns="http://schemas.openxmlformats.org/spreadsheetml/2006/main" count="50" uniqueCount="43">
  <si>
    <t>Saistību veids</t>
  </si>
  <si>
    <t>KOPĀ SAISTĪBAS</t>
  </si>
  <si>
    <t>Saistību apjoms % no pamatbudžeta ieņēmumiem</t>
  </si>
  <si>
    <t>Gads/ projekti</t>
  </si>
  <si>
    <t>Pavisam kopā</t>
  </si>
  <si>
    <t>* kopējā atmaksājamā summa (pamatsumma + procentu maksājumi)</t>
  </si>
  <si>
    <t>atlikusī pamatsumma</t>
  </si>
  <si>
    <t>%</t>
  </si>
  <si>
    <t>Pamatsumma gadā</t>
  </si>
  <si>
    <t>Jāmaksā %</t>
  </si>
  <si>
    <t>jāmaksā kopā</t>
  </si>
  <si>
    <t>** atspoguļo tās saistības, kuras pašvaldības uzņemas atbilsoši likuma "Par pašvaldību budžetiem" 22. pantam</t>
  </si>
  <si>
    <t>Ilgtermiņa *  **</t>
  </si>
  <si>
    <t>Galvojumi*</t>
  </si>
  <si>
    <t>Domes priekšsēdētājs                                                                     A. Zālītis</t>
  </si>
  <si>
    <t>Nr.1 Infrastruktūras sakārtošana (AUSV vecā korpusa renovācija, mēbeles skolai, publiskā tualete)</t>
  </si>
  <si>
    <t>Nr.2 Pašvaldības aģentūra "Skrīveru sociālās aprūpes centrs" ēkas būvniecība</t>
  </si>
  <si>
    <t>Nr.5 Gājēju ietves izbūve gar Daugavas ielu Skrīveros 1.kārta</t>
  </si>
  <si>
    <t>Nr.6 Jauna dienas aprūpes centra izveide Skrīveru novadā</t>
  </si>
  <si>
    <t>Nr.7 A.Upīša Skrīveru vidusskolas stadiona pārbūve</t>
  </si>
  <si>
    <t>Nr.8 Gaismas objektu nomaiņa Skrīveros</t>
  </si>
  <si>
    <t>Nr.9 Normatīvo aktu prasībām neatbilstošās Skrīveru novada izgāztuves "Ramziņas" rekultivācija</t>
  </si>
  <si>
    <t>Nr.10 Saules enerģija siltajam ūdenim Skrīveru novadā</t>
  </si>
  <si>
    <t>Nr.12 Ielu tirdzniecības vietas izbūve Skrīveru novadā</t>
  </si>
  <si>
    <t>Nr.13 Autobusa piegāde Skrīveru novada pašvaldībai</t>
  </si>
  <si>
    <t>Nr.14 Ceļa "Lielkažoki "-"Stūrīši" posma rekonstrukcija Skrīveru novadā</t>
  </si>
  <si>
    <t>Nr.1 SIA „Vidusdaugavas SPAAO”</t>
  </si>
  <si>
    <t>gadi</t>
  </si>
  <si>
    <t>jāmaksā %</t>
  </si>
  <si>
    <t>pamatsumma gadā</t>
  </si>
  <si>
    <t>Atlikums</t>
  </si>
  <si>
    <t>gads</t>
  </si>
  <si>
    <t>Nr.3 Saimnieks pamatakap.(Ūdenssaimniecības projekts)</t>
  </si>
  <si>
    <t>Nr.2 SIA "Skrīveru saimnieks" Katlu mājas būvniecība</t>
  </si>
  <si>
    <t>Nr.16 Sprīdīša ielas posma un stāvlaukuma pārbūve pie PII “Sprīdītis" Skrīveru novadā</t>
  </si>
  <si>
    <t>pamatsumma</t>
  </si>
  <si>
    <t>Sprīdītis 69000</t>
  </si>
  <si>
    <t>Pašvaldības pamatbudžeta ieņēmumi bez mērķdotācijām un iemaksām PFIF 2021.gadā.:</t>
  </si>
  <si>
    <t>Skrīveru novada pašvaldības saistības  (euro) uz 01.01.2021</t>
  </si>
  <si>
    <t>Nr.11 PII Sprīdītis  KPFI projekts</t>
  </si>
  <si>
    <t>Saistības % no budžeta 2021.gadā:</t>
  </si>
  <si>
    <t>2.pielikums 2021. gada 28.janvāra saistošajiem noteikumiem Nr.1</t>
  </si>
  <si>
    <t>Grozīts ar 29.04.2021. saistošajiem noteikumiem Nr.6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</si>
</sst>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0.000"/>
    <numFmt numFmtId="183" formatCode="0.0"/>
    <numFmt numFmtId="184" formatCode="0.00000"/>
    <numFmt numFmtId="185" formatCode="0.0000"/>
  </numFmts>
  <fonts count="54">
    <font>
      <sz val="10"/>
      <name val="Arial"/>
      <family val="0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5" applyFont="1" applyFill="1" applyProtection="1">
      <alignment/>
      <protection/>
    </xf>
    <xf numFmtId="0" fontId="3" fillId="0" borderId="0" xfId="55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/>
      <protection/>
    </xf>
    <xf numFmtId="0" fontId="3" fillId="0" borderId="13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 wrapText="1"/>
      <protection/>
    </xf>
    <xf numFmtId="0" fontId="7" fillId="0" borderId="10" xfId="55" applyFont="1" applyFill="1" applyBorder="1" applyAlignment="1" applyProtection="1">
      <alignment horizontal="center"/>
      <protection/>
    </xf>
    <xf numFmtId="0" fontId="3" fillId="0" borderId="0" xfId="55" applyFont="1" applyFill="1" applyProtection="1">
      <alignment/>
      <protection locked="0"/>
    </xf>
    <xf numFmtId="0" fontId="9" fillId="0" borderId="0" xfId="55" applyFont="1" applyFill="1" applyProtection="1">
      <alignment/>
      <protection/>
    </xf>
    <xf numFmtId="0" fontId="9" fillId="0" borderId="0" xfId="55" applyFont="1" applyFill="1" applyProtection="1">
      <alignment/>
      <protection locked="0"/>
    </xf>
    <xf numFmtId="0" fontId="5" fillId="0" borderId="0" xfId="0" applyFont="1" applyFill="1" applyAlignment="1">
      <alignment/>
    </xf>
    <xf numFmtId="0" fontId="3" fillId="0" borderId="0" xfId="55" applyFont="1" applyFill="1" applyAlignment="1" applyProtection="1">
      <alignment horizontal="right"/>
      <protection/>
    </xf>
    <xf numFmtId="0" fontId="4" fillId="0" borderId="0" xfId="55" applyFont="1" applyFill="1" applyBorder="1" applyAlignment="1" applyProtection="1">
      <alignment horizontal="center"/>
      <protection/>
    </xf>
    <xf numFmtId="2" fontId="4" fillId="0" borderId="0" xfId="55" applyNumberFormat="1" applyFont="1" applyFill="1" applyBorder="1" applyAlignment="1" applyProtection="1">
      <alignment horizontal="center"/>
      <protection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15" xfId="55" applyFont="1" applyFill="1" applyBorder="1" applyAlignment="1" applyProtection="1">
      <alignment horizontal="center"/>
      <protection/>
    </xf>
    <xf numFmtId="0" fontId="4" fillId="0" borderId="16" xfId="55" applyFont="1" applyFill="1" applyBorder="1" applyAlignment="1" applyProtection="1">
      <alignment horizontal="center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 applyProtection="1">
      <alignment/>
      <protection/>
    </xf>
    <xf numFmtId="0" fontId="10" fillId="0" borderId="18" xfId="55" applyFont="1" applyFill="1" applyBorder="1" applyAlignment="1" applyProtection="1">
      <alignment horizontal="center" vertical="center" textRotation="90" wrapText="1"/>
      <protection/>
    </xf>
    <xf numFmtId="0" fontId="3" fillId="0" borderId="19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/>
    </xf>
    <xf numFmtId="0" fontId="3" fillId="0" borderId="21" xfId="55" applyFont="1" applyFill="1" applyBorder="1" applyAlignment="1" applyProtection="1">
      <alignment horizontal="center" vertical="center" wrapText="1"/>
      <protection/>
    </xf>
    <xf numFmtId="0" fontId="3" fillId="32" borderId="22" xfId="55" applyFont="1" applyFill="1" applyBorder="1" applyAlignment="1" applyProtection="1">
      <alignment horizontal="center"/>
      <protection/>
    </xf>
    <xf numFmtId="0" fontId="3" fillId="32" borderId="22" xfId="55" applyFont="1" applyFill="1" applyBorder="1" applyAlignment="1" applyProtection="1">
      <alignment horizontal="center"/>
      <protection locked="0"/>
    </xf>
    <xf numFmtId="0" fontId="5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3" fillId="32" borderId="23" xfId="55" applyFont="1" applyFill="1" applyBorder="1" applyAlignment="1" applyProtection="1">
      <alignment horizontal="center"/>
      <protection locked="0"/>
    </xf>
    <xf numFmtId="0" fontId="3" fillId="32" borderId="24" xfId="55" applyFont="1" applyFill="1" applyBorder="1" applyAlignment="1" applyProtection="1">
      <alignment horizontal="center"/>
      <protection/>
    </xf>
    <xf numFmtId="0" fontId="3" fillId="32" borderId="24" xfId="55" applyFont="1" applyFill="1" applyBorder="1" applyAlignment="1" applyProtection="1">
      <alignment horizontal="center"/>
      <protection locked="0"/>
    </xf>
    <xf numFmtId="0" fontId="3" fillId="32" borderId="25" xfId="55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32" borderId="18" xfId="55" applyFont="1" applyFill="1" applyBorder="1" applyAlignment="1" applyProtection="1">
      <alignment horizontal="center" vertical="center" textRotation="90" wrapText="1"/>
      <protection/>
    </xf>
    <xf numFmtId="1" fontId="4" fillId="0" borderId="16" xfId="55" applyNumberFormat="1" applyFont="1" applyFill="1" applyBorder="1" applyAlignment="1" applyProtection="1">
      <alignment horizontal="center"/>
      <protection/>
    </xf>
    <xf numFmtId="0" fontId="3" fillId="0" borderId="17" xfId="55" applyFont="1" applyFill="1" applyBorder="1" applyAlignment="1" applyProtection="1">
      <alignment horizontal="center" vertical="center" textRotation="90" wrapText="1"/>
      <protection/>
    </xf>
    <xf numFmtId="0" fontId="5" fillId="32" borderId="12" xfId="0" applyFont="1" applyFill="1" applyBorder="1" applyAlignment="1">
      <alignment horizontal="center"/>
    </xf>
    <xf numFmtId="0" fontId="3" fillId="32" borderId="12" xfId="55" applyFont="1" applyFill="1" applyBorder="1" applyAlignment="1" applyProtection="1">
      <alignment horizontal="center"/>
      <protection locked="0"/>
    </xf>
    <xf numFmtId="0" fontId="3" fillId="32" borderId="26" xfId="55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13" fillId="0" borderId="0" xfId="0" applyNumberFormat="1" applyFont="1" applyAlignment="1">
      <alignment/>
    </xf>
    <xf numFmtId="0" fontId="0" fillId="0" borderId="27" xfId="0" applyFont="1" applyBorder="1" applyAlignment="1">
      <alignment horizontal="right" wrapText="1"/>
    </xf>
    <xf numFmtId="0" fontId="13" fillId="0" borderId="2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0" fillId="0" borderId="33" xfId="0" applyNumberFormat="1" applyBorder="1" applyAlignment="1">
      <alignment/>
    </xf>
    <xf numFmtId="1" fontId="6" fillId="0" borderId="10" xfId="55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5" fillId="32" borderId="22" xfId="0" applyNumberFormat="1" applyFont="1" applyFill="1" applyBorder="1" applyAlignment="1">
      <alignment horizontal="center"/>
    </xf>
    <xf numFmtId="1" fontId="3" fillId="32" borderId="22" xfId="55" applyNumberFormat="1" applyFont="1" applyFill="1" applyBorder="1" applyAlignment="1" applyProtection="1">
      <alignment horizontal="center"/>
      <protection locked="0"/>
    </xf>
    <xf numFmtId="1" fontId="5" fillId="0" borderId="22" xfId="0" applyNumberFormat="1" applyFont="1" applyFill="1" applyBorder="1" applyAlignment="1">
      <alignment horizontal="center"/>
    </xf>
    <xf numFmtId="0" fontId="3" fillId="33" borderId="34" xfId="5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" fontId="5" fillId="32" borderId="22" xfId="55" applyNumberFormat="1" applyFont="1" applyFill="1" applyBorder="1" applyAlignment="1" applyProtection="1">
      <alignment horizontal="center"/>
      <protection locked="0"/>
    </xf>
    <xf numFmtId="1" fontId="3" fillId="32" borderId="24" xfId="55" applyNumberFormat="1" applyFont="1" applyFill="1" applyBorder="1" applyAlignment="1" applyProtection="1">
      <alignment horizontal="center"/>
      <protection locked="0"/>
    </xf>
    <xf numFmtId="1" fontId="5" fillId="0" borderId="23" xfId="0" applyNumberFormat="1" applyFont="1" applyFill="1" applyBorder="1" applyAlignment="1">
      <alignment horizontal="center"/>
    </xf>
    <xf numFmtId="1" fontId="5" fillId="32" borderId="23" xfId="0" applyNumberFormat="1" applyFont="1" applyFill="1" applyBorder="1" applyAlignment="1">
      <alignment horizontal="center"/>
    </xf>
    <xf numFmtId="1" fontId="3" fillId="32" borderId="23" xfId="55" applyNumberFormat="1" applyFont="1" applyFill="1" applyBorder="1" applyAlignment="1" applyProtection="1">
      <alignment horizontal="center"/>
      <protection locked="0"/>
    </xf>
    <xf numFmtId="1" fontId="3" fillId="32" borderId="25" xfId="55" applyNumberFormat="1" applyFont="1" applyFill="1" applyBorder="1" applyAlignment="1" applyProtection="1">
      <alignment horizontal="center"/>
      <protection locked="0"/>
    </xf>
    <xf numFmtId="0" fontId="3" fillId="13" borderId="19" xfId="55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wrapText="1"/>
    </xf>
    <xf numFmtId="0" fontId="0" fillId="0" borderId="35" xfId="0" applyFill="1" applyBorder="1" applyAlignment="1">
      <alignment/>
    </xf>
    <xf numFmtId="49" fontId="12" fillId="0" borderId="0" xfId="58" applyNumberFormat="1" applyFont="1" applyAlignment="1">
      <alignment vertical="top" wrapText="1"/>
      <protection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3" fillId="32" borderId="36" xfId="55" applyFont="1" applyFill="1" applyBorder="1" applyAlignment="1" applyProtection="1">
      <alignment horizontal="center"/>
      <protection locked="0"/>
    </xf>
    <xf numFmtId="0" fontId="3" fillId="32" borderId="37" xfId="55" applyFont="1" applyFill="1" applyBorder="1" applyAlignment="1" applyProtection="1">
      <alignment horizontal="center"/>
      <protection locked="0"/>
    </xf>
    <xf numFmtId="0" fontId="3" fillId="0" borderId="38" xfId="55" applyFont="1" applyFill="1" applyBorder="1" applyAlignment="1" applyProtection="1">
      <alignment horizontal="center" vertical="center" textRotation="90" wrapText="1"/>
      <protection/>
    </xf>
    <xf numFmtId="0" fontId="3" fillId="13" borderId="20" xfId="55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>
      <alignment horizontal="center"/>
    </xf>
    <xf numFmtId="0" fontId="3" fillId="0" borderId="39" xfId="55" applyFont="1" applyFill="1" applyBorder="1" applyAlignment="1" applyProtection="1">
      <alignment horizontal="center"/>
      <protection locked="0"/>
    </xf>
    <xf numFmtId="0" fontId="3" fillId="0" borderId="40" xfId="55" applyFont="1" applyFill="1" applyBorder="1" applyAlignment="1" applyProtection="1">
      <alignment horizontal="center"/>
      <protection locked="0"/>
    </xf>
    <xf numFmtId="1" fontId="6" fillId="34" borderId="10" xfId="55" applyNumberFormat="1" applyFont="1" applyFill="1" applyBorder="1" applyAlignment="1" applyProtection="1">
      <alignment horizontal="center"/>
      <protection/>
    </xf>
    <xf numFmtId="0" fontId="6" fillId="34" borderId="10" xfId="55" applyFont="1" applyFill="1" applyBorder="1" applyAlignment="1" applyProtection="1">
      <alignment horizontal="center"/>
      <protection/>
    </xf>
    <xf numFmtId="1" fontId="6" fillId="34" borderId="41" xfId="55" applyNumberFormat="1" applyFont="1" applyFill="1" applyBorder="1" applyAlignment="1" applyProtection="1">
      <alignment horizontal="center"/>
      <protection/>
    </xf>
    <xf numFmtId="1" fontId="2" fillId="34" borderId="41" xfId="55" applyNumberFormat="1" applyFont="1" applyFill="1" applyBorder="1" applyAlignment="1" applyProtection="1">
      <alignment horizontal="center"/>
      <protection/>
    </xf>
    <xf numFmtId="1" fontId="3" fillId="0" borderId="39" xfId="55" applyNumberFormat="1" applyFont="1" applyFill="1" applyBorder="1" applyAlignment="1" applyProtection="1">
      <alignment horizontal="center"/>
      <protection locked="0"/>
    </xf>
    <xf numFmtId="0" fontId="6" fillId="7" borderId="10" xfId="55" applyFont="1" applyFill="1" applyBorder="1" applyAlignment="1" applyProtection="1">
      <alignment horizontal="center"/>
      <protection/>
    </xf>
    <xf numFmtId="1" fontId="2" fillId="7" borderId="10" xfId="55" applyNumberFormat="1" applyFont="1" applyFill="1" applyBorder="1" applyAlignment="1" applyProtection="1">
      <alignment horizontal="center"/>
      <protection/>
    </xf>
    <xf numFmtId="1" fontId="8" fillId="0" borderId="0" xfId="55" applyNumberFormat="1" applyFont="1" applyFill="1" applyBorder="1" applyAlignment="1" applyProtection="1">
      <alignment horizontal="center"/>
      <protection/>
    </xf>
    <xf numFmtId="3" fontId="3" fillId="0" borderId="0" xfId="55" applyNumberFormat="1" applyFont="1" applyFill="1" applyBorder="1" applyAlignment="1" applyProtection="1">
      <alignment horizontal="center"/>
      <protection locked="0"/>
    </xf>
    <xf numFmtId="0" fontId="4" fillId="32" borderId="15" xfId="55" applyFont="1" applyFill="1" applyBorder="1" applyAlignment="1" applyProtection="1">
      <alignment horizontal="center"/>
      <protection/>
    </xf>
    <xf numFmtId="2" fontId="6" fillId="34" borderId="10" xfId="55" applyNumberFormat="1" applyFont="1" applyFill="1" applyBorder="1" applyAlignment="1" applyProtection="1">
      <alignment horizontal="center"/>
      <protection/>
    </xf>
    <xf numFmtId="0" fontId="3" fillId="33" borderId="19" xfId="55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42" xfId="55" applyFont="1" applyFill="1" applyBorder="1" applyAlignment="1" applyProtection="1">
      <alignment horizontal="center" vertical="center" wrapText="1"/>
      <protection/>
    </xf>
    <xf numFmtId="0" fontId="3" fillId="0" borderId="43" xfId="55" applyFont="1" applyFill="1" applyBorder="1" applyAlignment="1" applyProtection="1">
      <alignment horizontal="center" vertical="center" wrapText="1"/>
      <protection/>
    </xf>
    <xf numFmtId="49" fontId="12" fillId="0" borderId="0" xfId="58" applyNumberFormat="1" applyFont="1" applyAlignment="1">
      <alignment horizontal="center" vertical="top" wrapText="1"/>
      <protection/>
    </xf>
    <xf numFmtId="3" fontId="16" fillId="32" borderId="23" xfId="55" applyNumberFormat="1" applyFont="1" applyFill="1" applyBorder="1" applyAlignment="1" applyProtection="1">
      <alignment horizontal="center"/>
      <protection locked="0"/>
    </xf>
    <xf numFmtId="0" fontId="16" fillId="32" borderId="44" xfId="55" applyFont="1" applyFill="1" applyBorder="1" applyAlignment="1" applyProtection="1">
      <alignment horizontal="center"/>
      <protection locked="0"/>
    </xf>
    <xf numFmtId="0" fontId="2" fillId="0" borderId="41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right"/>
    </xf>
    <xf numFmtId="0" fontId="2" fillId="0" borderId="45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wrapText="1"/>
      <protection/>
    </xf>
    <xf numFmtId="2" fontId="4" fillId="32" borderId="23" xfId="55" applyNumberFormat="1" applyFont="1" applyFill="1" applyBorder="1" applyAlignment="1" applyProtection="1">
      <alignment horizontal="center"/>
      <protection/>
    </xf>
    <xf numFmtId="2" fontId="4" fillId="32" borderId="44" xfId="55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matformas" xfId="55"/>
    <cellStyle name="Note" xfId="56"/>
    <cellStyle name="Output" xfId="57"/>
    <cellStyle name="Parasts 2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PageLayoutView="0" workbookViewId="0" topLeftCell="A1">
      <selection activeCell="M3" sqref="M3:S3"/>
    </sheetView>
  </sheetViews>
  <sheetFormatPr defaultColWidth="9.140625" defaultRowHeight="12.75"/>
  <cols>
    <col min="1" max="1" width="9.8515625" style="5" customWidth="1"/>
    <col min="2" max="2" width="14.421875" style="5" customWidth="1"/>
    <col min="3" max="3" width="12.140625" style="5" customWidth="1"/>
    <col min="4" max="4" width="9.28125" style="5" customWidth="1"/>
    <col min="5" max="6" width="8.421875" style="5" customWidth="1"/>
    <col min="7" max="7" width="8.00390625" style="5" customWidth="1"/>
    <col min="8" max="8" width="7.421875" style="5" customWidth="1"/>
    <col min="9" max="9" width="16.140625" style="5" customWidth="1"/>
    <col min="10" max="10" width="7.7109375" style="5" customWidth="1"/>
    <col min="11" max="11" width="9.00390625" style="5" customWidth="1"/>
    <col min="12" max="13" width="8.00390625" style="5" customWidth="1"/>
    <col min="14" max="14" width="9.8515625" style="5" customWidth="1"/>
    <col min="15" max="15" width="9.57421875" style="5" customWidth="1"/>
    <col min="16" max="19" width="9.8515625" style="5" customWidth="1"/>
    <col min="20" max="16384" width="9.140625" style="5" customWidth="1"/>
  </cols>
  <sheetData>
    <row r="2" spans="11:19" ht="15">
      <c r="K2" s="36"/>
      <c r="L2" s="36"/>
      <c r="M2" s="100" t="s">
        <v>41</v>
      </c>
      <c r="N2" s="100"/>
      <c r="O2" s="100"/>
      <c r="P2" s="100"/>
      <c r="Q2" s="100"/>
      <c r="R2" s="100"/>
      <c r="S2" s="100"/>
    </row>
    <row r="3" spans="11:19" ht="15">
      <c r="K3" s="36"/>
      <c r="L3" s="36"/>
      <c r="M3" s="100" t="s">
        <v>42</v>
      </c>
      <c r="N3" s="109"/>
      <c r="O3" s="109"/>
      <c r="P3" s="109"/>
      <c r="Q3" s="109"/>
      <c r="R3" s="109"/>
      <c r="S3" s="109"/>
    </row>
    <row r="5" spans="1:19" ht="15.75">
      <c r="A5" s="101" t="s">
        <v>38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ht="13.5" thickBot="1"/>
    <row r="7" spans="1:19" ht="24" customHeight="1" thickBot="1">
      <c r="A7" s="6" t="s">
        <v>0</v>
      </c>
      <c r="B7" s="107" t="s">
        <v>12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7"/>
      <c r="O7" s="7"/>
      <c r="P7" s="107" t="s">
        <v>13</v>
      </c>
      <c r="Q7" s="110"/>
      <c r="R7" s="102" t="s">
        <v>1</v>
      </c>
      <c r="S7" s="102" t="s">
        <v>2</v>
      </c>
    </row>
    <row r="8" spans="1:19" ht="79.5" customHeight="1" thickBot="1">
      <c r="A8" s="22" t="s">
        <v>3</v>
      </c>
      <c r="B8" s="24" t="s">
        <v>15</v>
      </c>
      <c r="C8" s="24" t="s">
        <v>16</v>
      </c>
      <c r="D8" s="24" t="s">
        <v>32</v>
      </c>
      <c r="E8" s="24" t="s">
        <v>17</v>
      </c>
      <c r="F8" s="24" t="s">
        <v>18</v>
      </c>
      <c r="G8" s="37" t="s">
        <v>19</v>
      </c>
      <c r="H8" s="24" t="s">
        <v>20</v>
      </c>
      <c r="I8" s="24" t="s">
        <v>21</v>
      </c>
      <c r="J8" s="24" t="s">
        <v>22</v>
      </c>
      <c r="K8" s="24" t="s">
        <v>39</v>
      </c>
      <c r="L8" s="24" t="s">
        <v>23</v>
      </c>
      <c r="M8" s="37" t="s">
        <v>24</v>
      </c>
      <c r="N8" s="24" t="s">
        <v>25</v>
      </c>
      <c r="O8" s="37" t="s">
        <v>34</v>
      </c>
      <c r="P8" s="39" t="s">
        <v>26</v>
      </c>
      <c r="Q8" s="81" t="s">
        <v>33</v>
      </c>
      <c r="R8" s="103"/>
      <c r="S8" s="103"/>
    </row>
    <row r="9" spans="1:19" ht="13.5" thickBot="1">
      <c r="A9" s="25">
        <v>1</v>
      </c>
      <c r="B9" s="62">
        <v>2</v>
      </c>
      <c r="C9" s="62">
        <v>3</v>
      </c>
      <c r="D9" s="97">
        <v>4</v>
      </c>
      <c r="E9" s="62">
        <v>5</v>
      </c>
      <c r="F9" s="62">
        <v>6</v>
      </c>
      <c r="G9" s="97">
        <v>7</v>
      </c>
      <c r="H9" s="62">
        <v>8</v>
      </c>
      <c r="I9" s="62">
        <v>9</v>
      </c>
      <c r="J9" s="97">
        <v>10</v>
      </c>
      <c r="K9" s="62">
        <v>11</v>
      </c>
      <c r="L9" s="62">
        <v>12</v>
      </c>
      <c r="M9" s="97">
        <v>13</v>
      </c>
      <c r="N9" s="62">
        <v>14</v>
      </c>
      <c r="O9" s="62">
        <v>15</v>
      </c>
      <c r="P9" s="70">
        <v>18</v>
      </c>
      <c r="Q9" s="82">
        <v>19</v>
      </c>
      <c r="R9" s="27">
        <v>20</v>
      </c>
      <c r="S9" s="26">
        <v>21</v>
      </c>
    </row>
    <row r="10" spans="1:20" ht="13.5" thickTop="1">
      <c r="A10" s="8">
        <v>2021</v>
      </c>
      <c r="B10" s="64">
        <v>24399.733164</v>
      </c>
      <c r="C10" s="59">
        <v>24769.1409184</v>
      </c>
      <c r="D10" s="61">
        <v>42489.381384</v>
      </c>
      <c r="E10" s="59">
        <v>1219</v>
      </c>
      <c r="F10" s="59">
        <v>7293</v>
      </c>
      <c r="G10" s="59">
        <v>39907.27</v>
      </c>
      <c r="H10" s="59">
        <v>4547.194701400001</v>
      </c>
      <c r="I10" s="59">
        <v>5192.6724056</v>
      </c>
      <c r="J10" s="67">
        <v>1531.8209104999999</v>
      </c>
      <c r="K10" s="59">
        <v>26703.475</v>
      </c>
      <c r="L10" s="59">
        <v>1340.9563249999999</v>
      </c>
      <c r="M10" s="67">
        <v>8630.7375</v>
      </c>
      <c r="N10" s="67">
        <v>8097.915</v>
      </c>
      <c r="O10" s="66">
        <v>10592.29375</v>
      </c>
      <c r="P10" s="40">
        <v>469</v>
      </c>
      <c r="Q10" s="83">
        <v>35988.8622</v>
      </c>
      <c r="R10" s="38">
        <f aca="true" t="shared" si="0" ref="R10:R30">SUM(B10:Q10)</f>
        <v>243172.45325890003</v>
      </c>
      <c r="S10" s="95">
        <f>R10*100/$E$35</f>
        <v>7.557264832234268</v>
      </c>
      <c r="T10" s="3"/>
    </row>
    <row r="11" spans="1:20" ht="12.75">
      <c r="A11" s="8">
        <v>2022</v>
      </c>
      <c r="B11" s="64">
        <v>24326.519244</v>
      </c>
      <c r="C11" s="59">
        <v>23713.8725184</v>
      </c>
      <c r="D11" s="61">
        <v>42362.646984</v>
      </c>
      <c r="E11" s="30"/>
      <c r="F11" s="59"/>
      <c r="G11" s="59">
        <v>39810.29</v>
      </c>
      <c r="H11" s="59">
        <v>2272.7178781999996</v>
      </c>
      <c r="I11" s="59">
        <v>1290.7595456</v>
      </c>
      <c r="J11" s="67">
        <v>726.2227357</v>
      </c>
      <c r="K11" s="59">
        <v>26637.945</v>
      </c>
      <c r="L11" s="59">
        <v>1337.626825</v>
      </c>
      <c r="M11" s="67">
        <v>8609.3875</v>
      </c>
      <c r="N11" s="67">
        <v>8078.055</v>
      </c>
      <c r="O11" s="66">
        <v>10566.20375</v>
      </c>
      <c r="P11" s="40">
        <v>469</v>
      </c>
      <c r="Q11" s="83">
        <v>35685.45744</v>
      </c>
      <c r="R11" s="38">
        <f t="shared" si="0"/>
        <v>225886.70442090006</v>
      </c>
      <c r="S11" s="20">
        <f aca="true" t="shared" si="1" ref="S11:S30">R11*100/$E$35</f>
        <v>7.020061789531196</v>
      </c>
      <c r="T11" s="3"/>
    </row>
    <row r="12" spans="1:20" ht="12.75">
      <c r="A12" s="8">
        <v>2023</v>
      </c>
      <c r="B12" s="64">
        <v>24253.305324</v>
      </c>
      <c r="C12" s="59">
        <v>23640.6585984</v>
      </c>
      <c r="D12" s="61">
        <v>42235.912584</v>
      </c>
      <c r="E12" s="30"/>
      <c r="F12" s="59"/>
      <c r="G12" s="59">
        <v>39713.31</v>
      </c>
      <c r="H12" s="59"/>
      <c r="I12" s="30"/>
      <c r="J12" s="67"/>
      <c r="K12" s="59">
        <v>26572.415</v>
      </c>
      <c r="L12" s="59">
        <v>1001.427325</v>
      </c>
      <c r="M12" s="67">
        <v>8588.0375</v>
      </c>
      <c r="N12" s="67">
        <v>8058.195</v>
      </c>
      <c r="O12" s="66">
        <v>10540.11375</v>
      </c>
      <c r="P12" s="40">
        <v>469</v>
      </c>
      <c r="Q12" s="83">
        <v>35363.868</v>
      </c>
      <c r="R12" s="38">
        <f t="shared" si="0"/>
        <v>220436.2430814</v>
      </c>
      <c r="S12" s="20">
        <f t="shared" si="1"/>
        <v>6.8506734429136555</v>
      </c>
      <c r="T12" s="3"/>
    </row>
    <row r="13" spans="1:20" ht="13.5" customHeight="1">
      <c r="A13" s="8">
        <v>2024</v>
      </c>
      <c r="B13" s="64">
        <v>24180.091404</v>
      </c>
      <c r="C13" s="59">
        <v>23567.4446784</v>
      </c>
      <c r="D13" s="61">
        <v>42109.178184</v>
      </c>
      <c r="E13" s="30"/>
      <c r="F13" s="59"/>
      <c r="G13" s="59">
        <v>39616.33</v>
      </c>
      <c r="H13" s="30"/>
      <c r="I13" s="30"/>
      <c r="J13" s="67"/>
      <c r="K13" s="59">
        <v>26506.885</v>
      </c>
      <c r="L13" s="59"/>
      <c r="M13" s="67">
        <v>8566.6875</v>
      </c>
      <c r="N13" s="67">
        <v>8038.335</v>
      </c>
      <c r="O13" s="66">
        <v>10514.02375</v>
      </c>
      <c r="P13" s="40">
        <v>469</v>
      </c>
      <c r="Q13" s="83">
        <v>35042.27856</v>
      </c>
      <c r="R13" s="38">
        <f t="shared" si="0"/>
        <v>218610.2540764</v>
      </c>
      <c r="S13" s="20">
        <f t="shared" si="1"/>
        <v>6.793925722081802</v>
      </c>
      <c r="T13" s="3"/>
    </row>
    <row r="14" spans="1:20" ht="12.75">
      <c r="A14" s="8">
        <v>2025</v>
      </c>
      <c r="B14" s="64">
        <v>24106.877484</v>
      </c>
      <c r="C14" s="59">
        <v>9076.5507584</v>
      </c>
      <c r="D14" s="61">
        <v>41982.443784</v>
      </c>
      <c r="E14" s="30"/>
      <c r="F14" s="59"/>
      <c r="G14" s="59">
        <v>39519.35</v>
      </c>
      <c r="H14" s="30"/>
      <c r="I14" s="30"/>
      <c r="J14" s="67"/>
      <c r="K14" s="59">
        <v>26441.355</v>
      </c>
      <c r="L14" s="30"/>
      <c r="M14" s="67">
        <v>2140.3375</v>
      </c>
      <c r="N14" s="67">
        <v>8018.475</v>
      </c>
      <c r="O14" s="66">
        <v>10487.93375</v>
      </c>
      <c r="P14" s="40">
        <v>469</v>
      </c>
      <c r="Q14" s="83">
        <v>34720.68912</v>
      </c>
      <c r="R14" s="38">
        <f t="shared" si="0"/>
        <v>196963.0123964</v>
      </c>
      <c r="S14" s="20">
        <f t="shared" si="1"/>
        <v>6.121177077773127</v>
      </c>
      <c r="T14" s="3"/>
    </row>
    <row r="15" spans="1:20" ht="12.75">
      <c r="A15" s="8">
        <v>2026</v>
      </c>
      <c r="B15" s="64">
        <v>24033.663564</v>
      </c>
      <c r="C15" s="29"/>
      <c r="D15" s="61">
        <v>41855.709384</v>
      </c>
      <c r="E15" s="30"/>
      <c r="F15" s="59"/>
      <c r="G15" s="59">
        <v>39422.37</v>
      </c>
      <c r="H15" s="30"/>
      <c r="I15" s="30"/>
      <c r="J15" s="67"/>
      <c r="K15" s="59">
        <v>26375.825</v>
      </c>
      <c r="L15" s="30"/>
      <c r="M15" s="31"/>
      <c r="N15" s="67">
        <v>7998.615</v>
      </c>
      <c r="O15" s="66">
        <v>10363.34375</v>
      </c>
      <c r="P15" s="40">
        <v>469</v>
      </c>
      <c r="Q15" s="83">
        <v>34399.09968</v>
      </c>
      <c r="R15" s="38">
        <f t="shared" si="0"/>
        <v>184917.62637800002</v>
      </c>
      <c r="S15" s="20">
        <f t="shared" si="1"/>
        <v>5.746832981936651</v>
      </c>
      <c r="T15" s="3"/>
    </row>
    <row r="16" spans="1:20" ht="12.75">
      <c r="A16" s="8">
        <v>2027</v>
      </c>
      <c r="B16" s="64">
        <v>23960.449644</v>
      </c>
      <c r="C16" s="29"/>
      <c r="D16" s="61">
        <v>41728.974984</v>
      </c>
      <c r="E16" s="30"/>
      <c r="F16" s="59"/>
      <c r="G16" s="59">
        <v>39325.39</v>
      </c>
      <c r="H16" s="30"/>
      <c r="I16" s="30"/>
      <c r="J16" s="67"/>
      <c r="K16" s="59">
        <v>26310.295</v>
      </c>
      <c r="L16" s="30"/>
      <c r="M16" s="31"/>
      <c r="N16" s="67">
        <v>7978.755</v>
      </c>
      <c r="O16" s="66"/>
      <c r="P16" s="40">
        <v>469</v>
      </c>
      <c r="Q16" s="83">
        <v>34077.51024</v>
      </c>
      <c r="R16" s="38">
        <f t="shared" si="0"/>
        <v>173850.374868</v>
      </c>
      <c r="S16" s="20">
        <f t="shared" si="1"/>
        <v>5.402887154581909</v>
      </c>
      <c r="T16" s="3"/>
    </row>
    <row r="17" spans="1:20" ht="12.75">
      <c r="A17" s="8">
        <v>2028</v>
      </c>
      <c r="B17" s="64">
        <v>23887.235724</v>
      </c>
      <c r="C17" s="29"/>
      <c r="D17" s="61">
        <v>41602.240584</v>
      </c>
      <c r="E17" s="30"/>
      <c r="F17" s="59"/>
      <c r="G17" s="59">
        <v>39228.41</v>
      </c>
      <c r="H17" s="30"/>
      <c r="I17" s="30"/>
      <c r="J17" s="67"/>
      <c r="K17" s="59">
        <v>13138.765</v>
      </c>
      <c r="L17" s="30"/>
      <c r="M17" s="31"/>
      <c r="N17" s="67">
        <v>5972.895</v>
      </c>
      <c r="O17" s="31"/>
      <c r="P17" s="40">
        <v>469</v>
      </c>
      <c r="Q17" s="83">
        <v>33755.9208</v>
      </c>
      <c r="R17" s="38">
        <f t="shared" si="0"/>
        <v>158054.467108</v>
      </c>
      <c r="S17" s="20">
        <f t="shared" si="1"/>
        <v>4.911985094714257</v>
      </c>
      <c r="T17" s="3"/>
    </row>
    <row r="18" spans="1:20" ht="12.75">
      <c r="A18" s="8">
        <v>2029</v>
      </c>
      <c r="B18" s="64">
        <v>23814.021804</v>
      </c>
      <c r="C18" s="29"/>
      <c r="D18" s="61">
        <v>41475.506184</v>
      </c>
      <c r="E18" s="30"/>
      <c r="F18" s="59"/>
      <c r="G18" s="59">
        <v>39131.43</v>
      </c>
      <c r="H18" s="30"/>
      <c r="I18" s="30"/>
      <c r="J18" s="67"/>
      <c r="K18" s="30"/>
      <c r="L18" s="30"/>
      <c r="M18" s="31"/>
      <c r="N18" s="31"/>
      <c r="O18" s="31"/>
      <c r="P18" s="40">
        <v>469</v>
      </c>
      <c r="Q18" s="83">
        <v>33434.33136</v>
      </c>
      <c r="R18" s="38">
        <f t="shared" si="0"/>
        <v>138324.28934800002</v>
      </c>
      <c r="S18" s="20">
        <f t="shared" si="1"/>
        <v>4.298814579217468</v>
      </c>
      <c r="T18" s="3"/>
    </row>
    <row r="19" spans="1:20" ht="12.75">
      <c r="A19" s="8">
        <v>2030</v>
      </c>
      <c r="B19" s="64">
        <v>23740.807884</v>
      </c>
      <c r="C19" s="29"/>
      <c r="D19" s="61">
        <v>41348.771784</v>
      </c>
      <c r="E19" s="30"/>
      <c r="F19" s="59"/>
      <c r="G19" s="59">
        <v>39034.45</v>
      </c>
      <c r="H19" s="30"/>
      <c r="I19" s="30"/>
      <c r="J19" s="67"/>
      <c r="K19" s="30"/>
      <c r="L19" s="30"/>
      <c r="M19" s="31"/>
      <c r="N19" s="31"/>
      <c r="O19" s="31"/>
      <c r="P19" s="40">
        <v>469</v>
      </c>
      <c r="Q19" s="83">
        <v>33112.74192</v>
      </c>
      <c r="R19" s="38">
        <f t="shared" si="0"/>
        <v>137705.771588</v>
      </c>
      <c r="S19" s="20">
        <f t="shared" si="1"/>
        <v>4.27959240806643</v>
      </c>
      <c r="T19" s="3"/>
    </row>
    <row r="20" spans="1:20" ht="13.5" customHeight="1">
      <c r="A20" s="8">
        <v>2031</v>
      </c>
      <c r="B20" s="64">
        <v>23667.593964</v>
      </c>
      <c r="C20" s="29"/>
      <c r="D20" s="61">
        <v>41222.037384</v>
      </c>
      <c r="E20" s="30"/>
      <c r="F20" s="59"/>
      <c r="G20" s="59">
        <v>38937.47</v>
      </c>
      <c r="H20" s="30"/>
      <c r="I20" s="30"/>
      <c r="J20" s="67"/>
      <c r="K20" s="30"/>
      <c r="L20" s="30"/>
      <c r="M20" s="31"/>
      <c r="N20" s="31"/>
      <c r="O20" s="31"/>
      <c r="P20" s="40">
        <v>469</v>
      </c>
      <c r="Q20" s="83">
        <v>32791.15248</v>
      </c>
      <c r="R20" s="38">
        <f t="shared" si="0"/>
        <v>137087.253828</v>
      </c>
      <c r="S20" s="20">
        <f t="shared" si="1"/>
        <v>4.260370236915391</v>
      </c>
      <c r="T20" s="3"/>
    </row>
    <row r="21" spans="1:20" ht="12.75">
      <c r="A21" s="8">
        <v>2032</v>
      </c>
      <c r="B21" s="64">
        <v>23594.380044</v>
      </c>
      <c r="C21" s="29"/>
      <c r="D21" s="61">
        <v>41095.302984</v>
      </c>
      <c r="E21" s="30"/>
      <c r="F21" s="59"/>
      <c r="G21" s="59">
        <v>19444.49</v>
      </c>
      <c r="H21" s="30"/>
      <c r="I21" s="30"/>
      <c r="J21" s="67"/>
      <c r="K21" s="30"/>
      <c r="L21" s="30"/>
      <c r="M21" s="31"/>
      <c r="N21" s="31"/>
      <c r="O21" s="31"/>
      <c r="P21" s="40">
        <v>469</v>
      </c>
      <c r="Q21" s="83">
        <v>32469.56304</v>
      </c>
      <c r="R21" s="38">
        <f t="shared" si="0"/>
        <v>117072.736068</v>
      </c>
      <c r="S21" s="20">
        <f t="shared" si="1"/>
        <v>3.6383630598082934</v>
      </c>
      <c r="T21" s="3"/>
    </row>
    <row r="22" spans="1:20" ht="12.75">
      <c r="A22" s="8">
        <v>2033</v>
      </c>
      <c r="B22" s="64">
        <v>17736.616124</v>
      </c>
      <c r="C22" s="29"/>
      <c r="D22" s="61">
        <v>40968.568584</v>
      </c>
      <c r="E22" s="30"/>
      <c r="F22" s="59"/>
      <c r="G22" s="30"/>
      <c r="H22" s="30"/>
      <c r="I22" s="30"/>
      <c r="J22" s="67"/>
      <c r="K22" s="30"/>
      <c r="L22" s="30"/>
      <c r="M22" s="31"/>
      <c r="N22" s="31"/>
      <c r="O22" s="31"/>
      <c r="P22" s="40">
        <v>469</v>
      </c>
      <c r="Q22" s="83">
        <v>32147.9736</v>
      </c>
      <c r="R22" s="38">
        <f t="shared" si="0"/>
        <v>91322.158308</v>
      </c>
      <c r="S22" s="20">
        <f t="shared" si="1"/>
        <v>2.8380917580742455</v>
      </c>
      <c r="T22" s="3"/>
    </row>
    <row r="23" spans="1:20" ht="12.75">
      <c r="A23" s="8">
        <v>2034</v>
      </c>
      <c r="B23" s="28"/>
      <c r="C23" s="29"/>
      <c r="D23" s="61">
        <v>40841.834184</v>
      </c>
      <c r="E23" s="29"/>
      <c r="F23" s="60"/>
      <c r="G23" s="29"/>
      <c r="H23" s="29"/>
      <c r="I23" s="29"/>
      <c r="J23" s="68"/>
      <c r="K23" s="29"/>
      <c r="L23" s="29"/>
      <c r="M23" s="32"/>
      <c r="N23" s="32"/>
      <c r="O23" s="32"/>
      <c r="P23" s="40">
        <v>469</v>
      </c>
      <c r="Q23" s="83">
        <v>31826.38416</v>
      </c>
      <c r="R23" s="38">
        <f t="shared" si="0"/>
        <v>73137.218344</v>
      </c>
      <c r="S23" s="20">
        <f t="shared" si="1"/>
        <v>2.272943833527414</v>
      </c>
      <c r="T23" s="3"/>
    </row>
    <row r="24" spans="1:20" ht="12.75">
      <c r="A24" s="9">
        <v>2035</v>
      </c>
      <c r="B24" s="33"/>
      <c r="C24" s="34"/>
      <c r="D24" s="61">
        <v>30575.799784</v>
      </c>
      <c r="E24" s="34"/>
      <c r="F24" s="65"/>
      <c r="G24" s="34"/>
      <c r="H24" s="34"/>
      <c r="I24" s="34"/>
      <c r="J24" s="69"/>
      <c r="K24" s="34"/>
      <c r="L24" s="34"/>
      <c r="M24" s="35"/>
      <c r="N24" s="35"/>
      <c r="O24" s="35"/>
      <c r="P24" s="41">
        <v>468</v>
      </c>
      <c r="Q24" s="83">
        <v>15832.79472</v>
      </c>
      <c r="R24" s="38">
        <f t="shared" si="0"/>
        <v>46876.594504</v>
      </c>
      <c r="S24" s="19">
        <f t="shared" si="1"/>
        <v>1.456821421803128</v>
      </c>
      <c r="T24" s="3"/>
    </row>
    <row r="25" spans="1:20" ht="12.75">
      <c r="A25" s="8">
        <v>2036</v>
      </c>
      <c r="B25" s="28"/>
      <c r="C25" s="29"/>
      <c r="D25" s="61"/>
      <c r="E25" s="29"/>
      <c r="F25" s="60"/>
      <c r="G25" s="29"/>
      <c r="H25" s="29"/>
      <c r="I25" s="29"/>
      <c r="J25" s="60"/>
      <c r="K25" s="29"/>
      <c r="L25" s="29"/>
      <c r="M25" s="29"/>
      <c r="N25" s="29"/>
      <c r="O25" s="29"/>
      <c r="P25" s="41">
        <v>468</v>
      </c>
      <c r="Q25" s="90"/>
      <c r="R25" s="21">
        <f t="shared" si="0"/>
        <v>468</v>
      </c>
      <c r="S25" s="19">
        <f t="shared" si="1"/>
        <v>0.014544410331379471</v>
      </c>
      <c r="T25" s="3"/>
    </row>
    <row r="26" spans="1:20" ht="12.75">
      <c r="A26" s="9">
        <v>2037</v>
      </c>
      <c r="B26" s="28"/>
      <c r="C26" s="29"/>
      <c r="D26" s="29"/>
      <c r="E26" s="29"/>
      <c r="F26" s="60"/>
      <c r="G26" s="29"/>
      <c r="H26" s="29"/>
      <c r="I26" s="29"/>
      <c r="J26" s="60"/>
      <c r="K26" s="29"/>
      <c r="L26" s="29"/>
      <c r="M26" s="29"/>
      <c r="N26" s="29"/>
      <c r="O26" s="66"/>
      <c r="P26" s="41">
        <v>468</v>
      </c>
      <c r="Q26" s="84"/>
      <c r="R26" s="21">
        <f t="shared" si="0"/>
        <v>468</v>
      </c>
      <c r="S26" s="19">
        <f t="shared" si="1"/>
        <v>0.014544410331379471</v>
      </c>
      <c r="T26" s="3"/>
    </row>
    <row r="27" spans="1:20" ht="12.75">
      <c r="A27" s="8">
        <v>2038</v>
      </c>
      <c r="B27" s="28"/>
      <c r="C27" s="29"/>
      <c r="D27" s="29"/>
      <c r="E27" s="29"/>
      <c r="F27" s="60"/>
      <c r="G27" s="29"/>
      <c r="H27" s="29"/>
      <c r="I27" s="29"/>
      <c r="J27" s="60"/>
      <c r="K27" s="29"/>
      <c r="L27" s="29"/>
      <c r="M27" s="29"/>
      <c r="N27" s="29"/>
      <c r="O27" s="67"/>
      <c r="P27" s="41">
        <v>468</v>
      </c>
      <c r="Q27" s="84"/>
      <c r="R27" s="21">
        <f t="shared" si="0"/>
        <v>468</v>
      </c>
      <c r="S27" s="19">
        <f t="shared" si="1"/>
        <v>0.014544410331379471</v>
      </c>
      <c r="T27" s="3"/>
    </row>
    <row r="28" spans="1:20" ht="12.75">
      <c r="A28" s="9">
        <v>2039</v>
      </c>
      <c r="B28" s="28"/>
      <c r="C28" s="29"/>
      <c r="D28" s="29"/>
      <c r="E28" s="29"/>
      <c r="F28" s="60"/>
      <c r="G28" s="29"/>
      <c r="H28" s="29"/>
      <c r="I28" s="29"/>
      <c r="J28" s="60"/>
      <c r="K28" s="29"/>
      <c r="L28" s="29"/>
      <c r="M28" s="29"/>
      <c r="N28" s="29"/>
      <c r="O28" s="67"/>
      <c r="P28" s="41">
        <v>468</v>
      </c>
      <c r="Q28" s="84"/>
      <c r="R28" s="21">
        <f t="shared" si="0"/>
        <v>468</v>
      </c>
      <c r="S28" s="19">
        <f t="shared" si="1"/>
        <v>0.014544410331379471</v>
      </c>
      <c r="T28" s="3"/>
    </row>
    <row r="29" spans="1:20" ht="12.75">
      <c r="A29" s="8">
        <v>2040</v>
      </c>
      <c r="B29" s="28"/>
      <c r="C29" s="29"/>
      <c r="D29" s="29"/>
      <c r="E29" s="29"/>
      <c r="F29" s="60"/>
      <c r="G29" s="29"/>
      <c r="H29" s="29"/>
      <c r="I29" s="29"/>
      <c r="J29" s="60"/>
      <c r="K29" s="29"/>
      <c r="L29" s="29"/>
      <c r="M29" s="29"/>
      <c r="N29" s="29"/>
      <c r="O29" s="79"/>
      <c r="P29" s="41">
        <v>468</v>
      </c>
      <c r="Q29" s="84"/>
      <c r="R29" s="21">
        <f t="shared" si="0"/>
        <v>468</v>
      </c>
      <c r="S29" s="19">
        <f t="shared" si="1"/>
        <v>0.014544410331379471</v>
      </c>
      <c r="T29" s="3"/>
    </row>
    <row r="30" spans="1:20" ht="13.5" thickBot="1">
      <c r="A30" s="9">
        <v>2041</v>
      </c>
      <c r="B30" s="33"/>
      <c r="C30" s="34"/>
      <c r="D30" s="34"/>
      <c r="E30" s="34"/>
      <c r="F30" s="65"/>
      <c r="G30" s="34"/>
      <c r="H30" s="34"/>
      <c r="I30" s="34"/>
      <c r="J30" s="65"/>
      <c r="K30" s="34"/>
      <c r="L30" s="34"/>
      <c r="M30" s="34"/>
      <c r="N30" s="34"/>
      <c r="O30" s="80"/>
      <c r="P30" s="42">
        <v>468</v>
      </c>
      <c r="Q30" s="85"/>
      <c r="R30" s="21">
        <f t="shared" si="0"/>
        <v>468</v>
      </c>
      <c r="S30" s="19">
        <f t="shared" si="1"/>
        <v>0.014544410331379471</v>
      </c>
      <c r="T30" s="3"/>
    </row>
    <row r="31" spans="1:20" ht="24" customHeight="1" thickBot="1">
      <c r="A31" s="10" t="s">
        <v>4</v>
      </c>
      <c r="B31" s="86">
        <f aca="true" t="shared" si="2" ref="B31:O31">SUM(B10:B24)</f>
        <v>305701.29537199996</v>
      </c>
      <c r="C31" s="86">
        <f t="shared" si="2"/>
        <v>104767.667472</v>
      </c>
      <c r="D31" s="96">
        <f t="shared" si="2"/>
        <v>613894.30876</v>
      </c>
      <c r="E31" s="86">
        <f t="shared" si="2"/>
        <v>1219</v>
      </c>
      <c r="F31" s="86">
        <f t="shared" si="2"/>
        <v>7293</v>
      </c>
      <c r="G31" s="86">
        <f t="shared" si="2"/>
        <v>453090.55999999994</v>
      </c>
      <c r="H31" s="87">
        <f t="shared" si="2"/>
        <v>6819.912579600001</v>
      </c>
      <c r="I31" s="86">
        <f t="shared" si="2"/>
        <v>6483.4319512</v>
      </c>
      <c r="J31" s="86">
        <f t="shared" si="2"/>
        <v>2258.0436462</v>
      </c>
      <c r="K31" s="87">
        <f t="shared" si="2"/>
        <v>198686.96000000002</v>
      </c>
      <c r="L31" s="86">
        <f t="shared" si="2"/>
        <v>3680.010475</v>
      </c>
      <c r="M31" s="88">
        <f t="shared" si="2"/>
        <v>36535.1875</v>
      </c>
      <c r="N31" s="88">
        <f>SUM(N10:N24)</f>
        <v>62241.23999999999</v>
      </c>
      <c r="O31" s="89">
        <f t="shared" si="2"/>
        <v>63063.912500000006</v>
      </c>
      <c r="P31" s="91">
        <f>SUM(P10:P30)</f>
        <v>9842</v>
      </c>
      <c r="Q31" s="92">
        <f>SUM(Q10:Q30)</f>
        <v>490648.62732</v>
      </c>
      <c r="R31" s="57">
        <f>SUM(R10:R30)</f>
        <v>2366225.1575760003</v>
      </c>
      <c r="S31" s="11"/>
      <c r="T31" s="93"/>
    </row>
    <row r="32" spans="1:19" ht="12.7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3" t="s">
        <v>5</v>
      </c>
      <c r="B33" s="13"/>
      <c r="C33" s="14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5"/>
      <c r="S33" s="15"/>
    </row>
    <row r="34" spans="1:19" ht="12.75">
      <c r="A34" s="13" t="s">
        <v>11</v>
      </c>
      <c r="B34" s="13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5"/>
      <c r="S34" s="15"/>
    </row>
    <row r="35" spans="1:19" ht="23.25" customHeight="1">
      <c r="A35" s="111" t="s">
        <v>37</v>
      </c>
      <c r="B35" s="111"/>
      <c r="C35" s="111"/>
      <c r="D35" s="111"/>
      <c r="E35" s="105">
        <f>3212262+5469</f>
        <v>3217731</v>
      </c>
      <c r="F35" s="106"/>
      <c r="G35" s="2"/>
      <c r="H35" s="2"/>
      <c r="I35" s="2"/>
      <c r="J35" s="94"/>
      <c r="K35" s="2"/>
      <c r="L35" s="2"/>
      <c r="M35" s="2"/>
      <c r="N35" s="2"/>
      <c r="O35" s="2"/>
      <c r="P35" s="2"/>
      <c r="Q35" s="2"/>
      <c r="R35" s="15"/>
      <c r="S35" s="15"/>
    </row>
    <row r="36" spans="1:19" ht="12.75">
      <c r="A36" s="23" t="s">
        <v>40</v>
      </c>
      <c r="B36" s="23"/>
      <c r="C36" s="23"/>
      <c r="D36" s="23"/>
      <c r="E36" s="112">
        <f>ROUND(S10,2)</f>
        <v>7.56</v>
      </c>
      <c r="F36" s="113"/>
      <c r="G36" s="17"/>
      <c r="H36" s="17"/>
      <c r="I36" s="17"/>
      <c r="J36" s="17"/>
      <c r="K36" s="17"/>
      <c r="L36" s="17"/>
      <c r="M36" s="17"/>
      <c r="N36" s="17"/>
      <c r="O36" s="17"/>
      <c r="P36"/>
      <c r="R36"/>
      <c r="S36" s="15"/>
    </row>
    <row r="37" spans="1:19" ht="15">
      <c r="A37" s="16"/>
      <c r="B37" s="16"/>
      <c r="C37" s="16"/>
      <c r="D37" s="16"/>
      <c r="E37" s="18"/>
      <c r="F37" s="18"/>
      <c r="G37" s="17"/>
      <c r="H37" s="17"/>
      <c r="I37" s="104" t="s">
        <v>14</v>
      </c>
      <c r="J37" s="104"/>
      <c r="K37" s="104"/>
      <c r="L37" s="104"/>
      <c r="M37" s="104"/>
      <c r="N37" s="104"/>
      <c r="O37" s="104"/>
      <c r="P37" s="104"/>
      <c r="R37"/>
      <c r="S37" s="15"/>
    </row>
    <row r="39" spans="1:16" ht="15">
      <c r="A39" s="73"/>
      <c r="B39" s="73"/>
      <c r="C39" s="73"/>
      <c r="D39" s="73"/>
      <c r="E39" s="73"/>
      <c r="F39" s="73"/>
      <c r="G39" s="73"/>
      <c r="J39" s="98"/>
      <c r="K39" s="99"/>
      <c r="L39" s="99"/>
      <c r="M39" s="99"/>
      <c r="N39" s="99"/>
      <c r="O39" s="99"/>
      <c r="P39" s="99"/>
    </row>
  </sheetData>
  <sheetProtection/>
  <mergeCells count="12">
    <mergeCell ref="A35:D35"/>
    <mergeCell ref="E36:F36"/>
    <mergeCell ref="J39:P39"/>
    <mergeCell ref="M2:S2"/>
    <mergeCell ref="A5:S5"/>
    <mergeCell ref="R7:R8"/>
    <mergeCell ref="S7:S8"/>
    <mergeCell ref="I37:P37"/>
    <mergeCell ref="E35:F35"/>
    <mergeCell ref="B7:M7"/>
    <mergeCell ref="M3:S3"/>
    <mergeCell ref="P7:Q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  <ignoredErrors>
    <ignoredError sqref="E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J35" sqref="J35"/>
    </sheetView>
  </sheetViews>
  <sheetFormatPr defaultColWidth="9.140625" defaultRowHeight="12.75"/>
  <cols>
    <col min="2" max="2" width="8.00390625" style="0" customWidth="1"/>
    <col min="4" max="4" width="8.00390625" style="0" customWidth="1"/>
    <col min="5" max="5" width="12.421875" style="0" customWidth="1"/>
    <col min="6" max="6" width="15.00390625" style="0" customWidth="1"/>
    <col min="9" max="9" width="4.8515625" style="0" customWidth="1"/>
    <col min="13" max="13" width="17.140625" style="0" customWidth="1"/>
    <col min="15" max="15" width="11.140625" style="0" customWidth="1"/>
    <col min="16" max="16" width="16.28125" style="0" customWidth="1"/>
  </cols>
  <sheetData>
    <row r="1" spans="2:25" s="43" customFormat="1" ht="39" thickBot="1">
      <c r="B1" s="43" t="s">
        <v>6</v>
      </c>
      <c r="C1" s="43" t="s">
        <v>7</v>
      </c>
      <c r="D1" s="43" t="s">
        <v>8</v>
      </c>
      <c r="E1" s="43" t="s">
        <v>9</v>
      </c>
      <c r="F1" s="43" t="s">
        <v>10</v>
      </c>
      <c r="J1" s="45" t="s">
        <v>27</v>
      </c>
      <c r="K1" s="71"/>
      <c r="L1" s="47" t="s">
        <v>30</v>
      </c>
      <c r="M1" s="47" t="s">
        <v>29</v>
      </c>
      <c r="N1" s="47" t="s">
        <v>7</v>
      </c>
      <c r="O1" s="47" t="s">
        <v>28</v>
      </c>
      <c r="P1" s="47" t="s">
        <v>10</v>
      </c>
      <c r="Q1" s="48" t="s">
        <v>31</v>
      </c>
      <c r="S1" s="74" t="s">
        <v>27</v>
      </c>
      <c r="T1" s="71" t="s">
        <v>36</v>
      </c>
      <c r="U1" s="71" t="s">
        <v>35</v>
      </c>
      <c r="V1" s="71" t="s">
        <v>7</v>
      </c>
      <c r="W1" s="71" t="s">
        <v>28</v>
      </c>
      <c r="X1" s="71" t="s">
        <v>10</v>
      </c>
      <c r="Y1" s="75" t="s">
        <v>31</v>
      </c>
    </row>
    <row r="2" spans="1:25" ht="12.75">
      <c r="A2">
        <v>2021</v>
      </c>
      <c r="B2">
        <v>62517.5</v>
      </c>
      <c r="C2" s="4">
        <v>0.0025</v>
      </c>
      <c r="D2">
        <v>10436</v>
      </c>
      <c r="E2" s="58">
        <f>B2*C2</f>
        <v>156.29375000000002</v>
      </c>
      <c r="F2" s="58">
        <f>D2+E2</f>
        <v>10592.29375</v>
      </c>
      <c r="G2">
        <v>0.702804</v>
      </c>
      <c r="H2">
        <f>ROUND(F2/G2,0)</f>
        <v>15071</v>
      </c>
      <c r="J2" s="49">
        <v>1</v>
      </c>
      <c r="K2" s="46">
        <v>454470</v>
      </c>
      <c r="L2" s="51">
        <f>K2-K3</f>
        <v>454470</v>
      </c>
      <c r="M2" s="52">
        <v>31326</v>
      </c>
      <c r="N2" s="51">
        <v>1.026</v>
      </c>
      <c r="O2" s="52">
        <f>(L2*N2)/100</f>
        <v>4662.8622000000005</v>
      </c>
      <c r="P2" s="52">
        <f>M2+O2</f>
        <v>35988.8622</v>
      </c>
      <c r="Q2" s="53">
        <v>2020</v>
      </c>
      <c r="S2" s="49">
        <v>0</v>
      </c>
      <c r="T2" s="50">
        <v>62617.5</v>
      </c>
      <c r="U2" s="51">
        <v>0</v>
      </c>
      <c r="V2" s="77">
        <v>0.5</v>
      </c>
      <c r="W2" s="52">
        <f>(((T2*V2)/100)/12)*3</f>
        <v>78.271875</v>
      </c>
      <c r="X2" s="52">
        <f>U2+W2</f>
        <v>78.271875</v>
      </c>
      <c r="Y2" s="53">
        <v>2020</v>
      </c>
    </row>
    <row r="3" spans="1:25" ht="12.75">
      <c r="A3">
        <v>2022</v>
      </c>
      <c r="B3">
        <f>B2-D2</f>
        <v>52081.5</v>
      </c>
      <c r="C3" s="4">
        <v>0.0025</v>
      </c>
      <c r="D3">
        <v>10436</v>
      </c>
      <c r="E3" s="58">
        <f aca="true" t="shared" si="0" ref="E3:E23">B3*C3</f>
        <v>130.20375</v>
      </c>
      <c r="F3" s="58">
        <f aca="true" t="shared" si="1" ref="F3:F23">D3+E3</f>
        <v>10566.20375</v>
      </c>
      <c r="G3">
        <v>0.702804</v>
      </c>
      <c r="H3">
        <f aca="true" t="shared" si="2" ref="H3:H23">ROUND(F3/G3,0)</f>
        <v>15034</v>
      </c>
      <c r="J3" s="49">
        <v>2</v>
      </c>
      <c r="K3" s="50">
        <v>0</v>
      </c>
      <c r="L3" s="52">
        <f>L2-M2</f>
        <v>423144</v>
      </c>
      <c r="M3" s="52">
        <v>31344</v>
      </c>
      <c r="N3" s="51">
        <v>1.026</v>
      </c>
      <c r="O3" s="52">
        <f>(L3*N3)/100</f>
        <v>4341.45744</v>
      </c>
      <c r="P3" s="52">
        <f>M3+O3</f>
        <v>35685.45744</v>
      </c>
      <c r="Q3" s="53">
        <v>2021</v>
      </c>
      <c r="S3" s="49">
        <v>1</v>
      </c>
      <c r="T3" s="51">
        <f aca="true" t="shared" si="3" ref="T3:T8">T2-U2</f>
        <v>62617.5</v>
      </c>
      <c r="U3" s="51">
        <f>$T$2/6</f>
        <v>10436.25</v>
      </c>
      <c r="V3" s="77">
        <v>0.5</v>
      </c>
      <c r="W3" s="52">
        <f>(T3*V3)/100</f>
        <v>313.0875</v>
      </c>
      <c r="X3" s="52">
        <f aca="true" t="shared" si="4" ref="X3:X8">U3+W3</f>
        <v>10749.3375</v>
      </c>
      <c r="Y3" s="53">
        <v>2021</v>
      </c>
    </row>
    <row r="4" spans="1:25" ht="12.75">
      <c r="A4">
        <v>2023</v>
      </c>
      <c r="B4">
        <f aca="true" t="shared" si="5" ref="B4:B13">B3-D3</f>
        <v>41645.5</v>
      </c>
      <c r="C4" s="4">
        <v>0.0025</v>
      </c>
      <c r="D4">
        <v>10436</v>
      </c>
      <c r="E4" s="58">
        <f t="shared" si="0"/>
        <v>104.11375</v>
      </c>
      <c r="F4" s="58">
        <f t="shared" si="1"/>
        <v>10540.11375</v>
      </c>
      <c r="G4">
        <v>0.702804</v>
      </c>
      <c r="H4">
        <f t="shared" si="2"/>
        <v>14997</v>
      </c>
      <c r="J4" s="49">
        <v>3</v>
      </c>
      <c r="K4" s="51">
        <v>15</v>
      </c>
      <c r="L4" s="52">
        <f>L3-M3</f>
        <v>391800</v>
      </c>
      <c r="M4" s="52">
        <v>31344</v>
      </c>
      <c r="N4" s="51">
        <v>1.026</v>
      </c>
      <c r="O4" s="52">
        <f aca="true" t="shared" si="6" ref="O4:O16">(L4*N4)/100</f>
        <v>4019.868</v>
      </c>
      <c r="P4" s="52">
        <f>M4+O4</f>
        <v>35363.868</v>
      </c>
      <c r="Q4" s="53">
        <v>2022</v>
      </c>
      <c r="S4" s="49">
        <v>2</v>
      </c>
      <c r="T4" s="51">
        <f t="shared" si="3"/>
        <v>52181.25</v>
      </c>
      <c r="U4" s="51">
        <f>$T$2/6</f>
        <v>10436.25</v>
      </c>
      <c r="V4" s="77">
        <v>0.5</v>
      </c>
      <c r="W4" s="52">
        <f>(T4*V4)/100</f>
        <v>260.90625</v>
      </c>
      <c r="X4" s="52">
        <f t="shared" si="4"/>
        <v>10697.15625</v>
      </c>
      <c r="Y4" s="53">
        <v>2022</v>
      </c>
    </row>
    <row r="5" spans="1:25" ht="12.75">
      <c r="A5">
        <v>2024</v>
      </c>
      <c r="B5">
        <f t="shared" si="5"/>
        <v>31209.5</v>
      </c>
      <c r="C5" s="4">
        <v>0.0025</v>
      </c>
      <c r="D5">
        <v>10436</v>
      </c>
      <c r="E5" s="58">
        <f t="shared" si="0"/>
        <v>78.02375</v>
      </c>
      <c r="F5" s="58">
        <f t="shared" si="1"/>
        <v>10514.02375</v>
      </c>
      <c r="G5">
        <v>0.702804</v>
      </c>
      <c r="H5">
        <f t="shared" si="2"/>
        <v>14960</v>
      </c>
      <c r="J5" s="49">
        <v>4</v>
      </c>
      <c r="K5" s="51"/>
      <c r="L5" s="52">
        <f>L4-M4</f>
        <v>360456</v>
      </c>
      <c r="M5" s="52">
        <v>31344</v>
      </c>
      <c r="N5" s="51">
        <v>1.026</v>
      </c>
      <c r="O5" s="52">
        <f t="shared" si="6"/>
        <v>3698.27856</v>
      </c>
      <c r="P5" s="52">
        <f aca="true" t="shared" si="7" ref="P5:P16">M5+O5</f>
        <v>35042.27856</v>
      </c>
      <c r="Q5" s="53">
        <v>2023</v>
      </c>
      <c r="S5" s="49">
        <v>3</v>
      </c>
      <c r="T5" s="51">
        <f t="shared" si="3"/>
        <v>41745</v>
      </c>
      <c r="U5" s="51">
        <f>$T$2/6</f>
        <v>10436.25</v>
      </c>
      <c r="V5" s="77">
        <v>0.5</v>
      </c>
      <c r="W5" s="52">
        <f>(T5*V5)/100</f>
        <v>208.725</v>
      </c>
      <c r="X5" s="52">
        <f t="shared" si="4"/>
        <v>10644.975</v>
      </c>
      <c r="Y5" s="53">
        <v>2023</v>
      </c>
    </row>
    <row r="6" spans="1:25" ht="12.75">
      <c r="A6">
        <v>2025</v>
      </c>
      <c r="B6">
        <f t="shared" si="5"/>
        <v>20773.5</v>
      </c>
      <c r="C6" s="4">
        <v>0.0025</v>
      </c>
      <c r="D6">
        <v>10436</v>
      </c>
      <c r="E6" s="58">
        <f t="shared" si="0"/>
        <v>51.93375</v>
      </c>
      <c r="F6" s="58">
        <f t="shared" si="1"/>
        <v>10487.93375</v>
      </c>
      <c r="G6">
        <v>0.702804</v>
      </c>
      <c r="H6">
        <f t="shared" si="2"/>
        <v>14923</v>
      </c>
      <c r="J6" s="49">
        <v>5</v>
      </c>
      <c r="K6" s="51"/>
      <c r="L6" s="52">
        <f aca="true" t="shared" si="8" ref="L6:L17">L5-M5</f>
        <v>329112</v>
      </c>
      <c r="M6" s="52">
        <v>31344</v>
      </c>
      <c r="N6" s="51">
        <v>1.026</v>
      </c>
      <c r="O6" s="52">
        <f t="shared" si="6"/>
        <v>3376.68912</v>
      </c>
      <c r="P6" s="52">
        <f t="shared" si="7"/>
        <v>34720.68912</v>
      </c>
      <c r="Q6" s="53">
        <v>2024</v>
      </c>
      <c r="S6" s="49">
        <v>4</v>
      </c>
      <c r="T6" s="51">
        <f t="shared" si="3"/>
        <v>31308.75</v>
      </c>
      <c r="U6" s="51">
        <f>$T$2/6</f>
        <v>10436.25</v>
      </c>
      <c r="V6" s="77">
        <v>0.5</v>
      </c>
      <c r="W6" s="52">
        <f>(T6*V6)/100</f>
        <v>156.54375</v>
      </c>
      <c r="X6" s="52">
        <f t="shared" si="4"/>
        <v>10592.79375</v>
      </c>
      <c r="Y6" s="53">
        <v>2024</v>
      </c>
    </row>
    <row r="7" spans="1:25" ht="12.75">
      <c r="A7">
        <v>2026</v>
      </c>
      <c r="B7">
        <f t="shared" si="5"/>
        <v>10337.5</v>
      </c>
      <c r="C7" s="4">
        <v>0.0025</v>
      </c>
      <c r="D7">
        <v>10337.5</v>
      </c>
      <c r="E7" s="58">
        <f t="shared" si="0"/>
        <v>25.84375</v>
      </c>
      <c r="F7" s="58">
        <f t="shared" si="1"/>
        <v>10363.34375</v>
      </c>
      <c r="G7">
        <v>0.702804</v>
      </c>
      <c r="H7">
        <f t="shared" si="2"/>
        <v>14746</v>
      </c>
      <c r="J7" s="49">
        <v>6</v>
      </c>
      <c r="K7" s="51"/>
      <c r="L7" s="52">
        <f t="shared" si="8"/>
        <v>297768</v>
      </c>
      <c r="M7" s="52">
        <v>31344</v>
      </c>
      <c r="N7" s="51">
        <v>1.026</v>
      </c>
      <c r="O7" s="52">
        <f t="shared" si="6"/>
        <v>3055.09968</v>
      </c>
      <c r="P7" s="52">
        <f t="shared" si="7"/>
        <v>34399.09968</v>
      </c>
      <c r="Q7" s="53">
        <v>2025</v>
      </c>
      <c r="S7" s="49">
        <v>5</v>
      </c>
      <c r="T7" s="51">
        <f t="shared" si="3"/>
        <v>20872.5</v>
      </c>
      <c r="U7" s="51">
        <f>$T$2/6</f>
        <v>10436.25</v>
      </c>
      <c r="V7" s="77">
        <v>0.5</v>
      </c>
      <c r="W7" s="52">
        <f>(T7*V7)/100</f>
        <v>104.3625</v>
      </c>
      <c r="X7" s="52">
        <f t="shared" si="4"/>
        <v>10540.6125</v>
      </c>
      <c r="Y7" s="53">
        <v>2025</v>
      </c>
    </row>
    <row r="8" spans="1:25" ht="13.5" thickBot="1">
      <c r="A8">
        <v>2027</v>
      </c>
      <c r="B8">
        <f t="shared" si="5"/>
        <v>0</v>
      </c>
      <c r="C8" s="4">
        <v>0.0025</v>
      </c>
      <c r="D8">
        <v>7944</v>
      </c>
      <c r="E8" s="58">
        <f t="shared" si="0"/>
        <v>0</v>
      </c>
      <c r="F8" s="58">
        <f t="shared" si="1"/>
        <v>7944</v>
      </c>
      <c r="G8">
        <v>0.702804</v>
      </c>
      <c r="H8">
        <f t="shared" si="2"/>
        <v>11303</v>
      </c>
      <c r="J8" s="49">
        <v>7</v>
      </c>
      <c r="K8" s="51"/>
      <c r="L8" s="52">
        <f t="shared" si="8"/>
        <v>266424</v>
      </c>
      <c r="M8" s="52">
        <v>31344</v>
      </c>
      <c r="N8" s="51">
        <v>1.026</v>
      </c>
      <c r="O8" s="52">
        <f t="shared" si="6"/>
        <v>2733.5102400000005</v>
      </c>
      <c r="P8" s="52">
        <f t="shared" si="7"/>
        <v>34077.51024</v>
      </c>
      <c r="Q8" s="53">
        <v>2026</v>
      </c>
      <c r="S8" s="54">
        <v>6</v>
      </c>
      <c r="T8" s="55">
        <f t="shared" si="3"/>
        <v>10436.25</v>
      </c>
      <c r="U8" s="55">
        <v>10436.25</v>
      </c>
      <c r="V8" s="78">
        <v>0.5</v>
      </c>
      <c r="W8" s="56">
        <f>(((T8*V8)/100)/12)*9</f>
        <v>39.135937500000004</v>
      </c>
      <c r="X8" s="56">
        <f t="shared" si="4"/>
        <v>10475.3859375</v>
      </c>
      <c r="Y8" s="76">
        <v>2025</v>
      </c>
    </row>
    <row r="9" spans="1:24" ht="12.75">
      <c r="A9">
        <v>2028</v>
      </c>
      <c r="B9">
        <f t="shared" si="5"/>
        <v>-7944</v>
      </c>
      <c r="C9" s="4">
        <v>0.0025</v>
      </c>
      <c r="D9">
        <v>5958</v>
      </c>
      <c r="E9" s="58">
        <f t="shared" si="0"/>
        <v>-19.86</v>
      </c>
      <c r="F9" s="58">
        <f t="shared" si="1"/>
        <v>5938.14</v>
      </c>
      <c r="G9">
        <v>0.702804</v>
      </c>
      <c r="H9">
        <f t="shared" si="2"/>
        <v>8449</v>
      </c>
      <c r="J9" s="49">
        <v>8</v>
      </c>
      <c r="K9" s="51"/>
      <c r="L9" s="52">
        <f t="shared" si="8"/>
        <v>235080</v>
      </c>
      <c r="M9" s="52">
        <v>31344</v>
      </c>
      <c r="N9" s="51">
        <v>1.026</v>
      </c>
      <c r="O9" s="52">
        <f t="shared" si="6"/>
        <v>2411.9208000000003</v>
      </c>
      <c r="P9" s="52">
        <f t="shared" si="7"/>
        <v>33755.9208</v>
      </c>
      <c r="Q9" s="53">
        <v>2027</v>
      </c>
      <c r="U9" s="63">
        <f>SUM(U2:U8)</f>
        <v>62617.5</v>
      </c>
      <c r="W9" s="44">
        <f>SUM(W2:W8)</f>
        <v>1161.0328124999999</v>
      </c>
      <c r="X9" s="44">
        <f>SUM(X2:X8)</f>
        <v>63778.53281250001</v>
      </c>
    </row>
    <row r="10" spans="1:17" ht="12.75">
      <c r="A10">
        <v>2029</v>
      </c>
      <c r="B10">
        <f t="shared" si="5"/>
        <v>-13902</v>
      </c>
      <c r="C10" s="4">
        <v>0.0025</v>
      </c>
      <c r="D10">
        <v>26212</v>
      </c>
      <c r="E10" s="58">
        <f t="shared" si="0"/>
        <v>-34.755</v>
      </c>
      <c r="F10" s="58">
        <f t="shared" si="1"/>
        <v>26177.245</v>
      </c>
      <c r="G10">
        <v>0.702804</v>
      </c>
      <c r="H10">
        <f t="shared" si="2"/>
        <v>37247</v>
      </c>
      <c r="J10" s="49">
        <v>9</v>
      </c>
      <c r="K10" s="51"/>
      <c r="L10" s="52">
        <f t="shared" si="8"/>
        <v>203736</v>
      </c>
      <c r="M10" s="52">
        <v>31344</v>
      </c>
      <c r="N10" s="51">
        <v>1.026</v>
      </c>
      <c r="O10" s="52">
        <f t="shared" si="6"/>
        <v>2090.33136</v>
      </c>
      <c r="P10" s="52">
        <f t="shared" si="7"/>
        <v>33434.33136</v>
      </c>
      <c r="Q10" s="53">
        <v>2028</v>
      </c>
    </row>
    <row r="11" spans="1:17" ht="12.75">
      <c r="A11">
        <v>2030</v>
      </c>
      <c r="B11">
        <f t="shared" si="5"/>
        <v>-40114</v>
      </c>
      <c r="C11" s="4">
        <v>0.0025</v>
      </c>
      <c r="D11">
        <v>26212</v>
      </c>
      <c r="E11" s="58">
        <f t="shared" si="0"/>
        <v>-100.285</v>
      </c>
      <c r="F11" s="58">
        <f t="shared" si="1"/>
        <v>26111.715</v>
      </c>
      <c r="G11">
        <v>0.702804</v>
      </c>
      <c r="H11">
        <f t="shared" si="2"/>
        <v>37154</v>
      </c>
      <c r="J11" s="49">
        <v>10</v>
      </c>
      <c r="K11" s="51"/>
      <c r="L11" s="52">
        <f t="shared" si="8"/>
        <v>172392</v>
      </c>
      <c r="M11" s="52">
        <v>31344</v>
      </c>
      <c r="N11" s="51">
        <v>1.026</v>
      </c>
      <c r="O11" s="52">
        <f t="shared" si="6"/>
        <v>1768.7419200000002</v>
      </c>
      <c r="P11" s="52">
        <f t="shared" si="7"/>
        <v>33112.74192</v>
      </c>
      <c r="Q11" s="53">
        <v>2029</v>
      </c>
    </row>
    <row r="12" spans="1:17" ht="12.75">
      <c r="A12">
        <v>2031</v>
      </c>
      <c r="B12">
        <f t="shared" si="5"/>
        <v>-66326</v>
      </c>
      <c r="C12" s="4">
        <v>0.0025</v>
      </c>
      <c r="D12">
        <v>26212</v>
      </c>
      <c r="E12" s="58">
        <f t="shared" si="0"/>
        <v>-165.815</v>
      </c>
      <c r="F12" s="58">
        <f t="shared" si="1"/>
        <v>26046.185</v>
      </c>
      <c r="G12">
        <v>0.702804</v>
      </c>
      <c r="H12">
        <f t="shared" si="2"/>
        <v>37060</v>
      </c>
      <c r="J12" s="49">
        <v>11</v>
      </c>
      <c r="K12" s="51"/>
      <c r="L12" s="52">
        <f t="shared" si="8"/>
        <v>141048</v>
      </c>
      <c r="M12" s="52">
        <v>31344</v>
      </c>
      <c r="N12" s="51">
        <v>1.026</v>
      </c>
      <c r="O12" s="52">
        <f t="shared" si="6"/>
        <v>1447.15248</v>
      </c>
      <c r="P12" s="52">
        <f t="shared" si="7"/>
        <v>32791.15248</v>
      </c>
      <c r="Q12" s="53">
        <v>2030</v>
      </c>
    </row>
    <row r="13" spans="1:17" ht="12.75">
      <c r="A13">
        <v>2032</v>
      </c>
      <c r="B13">
        <f t="shared" si="5"/>
        <v>-92538</v>
      </c>
      <c r="C13" s="4">
        <v>0.0025</v>
      </c>
      <c r="D13">
        <v>19396</v>
      </c>
      <c r="E13" s="58">
        <f t="shared" si="0"/>
        <v>-231.345</v>
      </c>
      <c r="F13" s="58">
        <f t="shared" si="1"/>
        <v>19164.655</v>
      </c>
      <c r="G13">
        <v>0.702804</v>
      </c>
      <c r="H13">
        <f t="shared" si="2"/>
        <v>27269</v>
      </c>
      <c r="J13" s="49">
        <v>12</v>
      </c>
      <c r="K13" s="51"/>
      <c r="L13" s="52">
        <f t="shared" si="8"/>
        <v>109704</v>
      </c>
      <c r="M13" s="52">
        <v>31344</v>
      </c>
      <c r="N13" s="51">
        <v>1.026</v>
      </c>
      <c r="O13" s="52">
        <f t="shared" si="6"/>
        <v>1125.56304</v>
      </c>
      <c r="P13" s="52">
        <f t="shared" si="7"/>
        <v>32469.56304</v>
      </c>
      <c r="Q13" s="53">
        <v>2031</v>
      </c>
    </row>
    <row r="14" spans="1:17" ht="12.75">
      <c r="A14">
        <v>2033</v>
      </c>
      <c r="B14">
        <f>B13-D13</f>
        <v>-111934</v>
      </c>
      <c r="C14" s="4">
        <v>0.00312</v>
      </c>
      <c r="D14">
        <v>38792</v>
      </c>
      <c r="E14" s="58">
        <f t="shared" si="0"/>
        <v>-349.23408</v>
      </c>
      <c r="F14" s="58">
        <f t="shared" si="1"/>
        <v>38442.76592</v>
      </c>
      <c r="G14">
        <v>0.702804</v>
      </c>
      <c r="H14">
        <f t="shared" si="2"/>
        <v>54699</v>
      </c>
      <c r="J14" s="49">
        <v>13</v>
      </c>
      <c r="K14" s="51"/>
      <c r="L14" s="52">
        <f t="shared" si="8"/>
        <v>78360</v>
      </c>
      <c r="M14" s="52">
        <v>31344</v>
      </c>
      <c r="N14" s="51">
        <v>1.026</v>
      </c>
      <c r="O14" s="52">
        <f t="shared" si="6"/>
        <v>803.9736</v>
      </c>
      <c r="P14" s="52">
        <f t="shared" si="7"/>
        <v>32147.9736</v>
      </c>
      <c r="Q14" s="53">
        <v>2032</v>
      </c>
    </row>
    <row r="15" spans="1:17" ht="12.75">
      <c r="A15">
        <v>2034</v>
      </c>
      <c r="B15">
        <f>B14-D14</f>
        <v>-150726</v>
      </c>
      <c r="C15" s="4">
        <v>0.00312</v>
      </c>
      <c r="D15">
        <v>38792</v>
      </c>
      <c r="E15" s="58">
        <f t="shared" si="0"/>
        <v>-470.26511999999997</v>
      </c>
      <c r="F15" s="58">
        <f t="shared" si="1"/>
        <v>38321.73488</v>
      </c>
      <c r="G15">
        <v>0.702804</v>
      </c>
      <c r="H15">
        <f t="shared" si="2"/>
        <v>54527</v>
      </c>
      <c r="J15" s="49">
        <v>14</v>
      </c>
      <c r="K15" s="51"/>
      <c r="L15" s="52">
        <f t="shared" si="8"/>
        <v>47016</v>
      </c>
      <c r="M15" s="52">
        <v>31344</v>
      </c>
      <c r="N15" s="51">
        <v>1.026</v>
      </c>
      <c r="O15" s="52">
        <f t="shared" si="6"/>
        <v>482.38416000000007</v>
      </c>
      <c r="P15" s="52">
        <f t="shared" si="7"/>
        <v>31826.38416</v>
      </c>
      <c r="Q15" s="53">
        <v>2033</v>
      </c>
    </row>
    <row r="16" spans="1:17" ht="12.75">
      <c r="A16">
        <v>2035</v>
      </c>
      <c r="B16">
        <f>B15-D15</f>
        <v>-189518</v>
      </c>
      <c r="C16" s="4">
        <v>0.00312</v>
      </c>
      <c r="D16">
        <v>38792</v>
      </c>
      <c r="E16" s="58">
        <f t="shared" si="0"/>
        <v>-591.29616</v>
      </c>
      <c r="F16" s="58">
        <f t="shared" si="1"/>
        <v>38200.70384</v>
      </c>
      <c r="G16">
        <v>0.702804</v>
      </c>
      <c r="H16">
        <f t="shared" si="2"/>
        <v>54355</v>
      </c>
      <c r="J16" s="49">
        <v>15</v>
      </c>
      <c r="K16" s="51"/>
      <c r="L16" s="52">
        <f t="shared" si="8"/>
        <v>15672</v>
      </c>
      <c r="M16" s="52">
        <v>15672</v>
      </c>
      <c r="N16" s="51">
        <v>1.026</v>
      </c>
      <c r="O16" s="52">
        <f t="shared" si="6"/>
        <v>160.79471999999998</v>
      </c>
      <c r="P16" s="52">
        <f t="shared" si="7"/>
        <v>15832.79472</v>
      </c>
      <c r="Q16" s="53">
        <v>2034</v>
      </c>
    </row>
    <row r="17" spans="1:17" ht="13.5" thickBot="1">
      <c r="A17">
        <v>2036</v>
      </c>
      <c r="C17" s="4">
        <v>0.0025</v>
      </c>
      <c r="E17" s="58">
        <f t="shared" si="0"/>
        <v>0</v>
      </c>
      <c r="F17" s="58">
        <f t="shared" si="1"/>
        <v>0</v>
      </c>
      <c r="G17">
        <v>0.702804</v>
      </c>
      <c r="H17">
        <f t="shared" si="2"/>
        <v>0</v>
      </c>
      <c r="J17" s="54"/>
      <c r="K17" s="55"/>
      <c r="L17" s="56">
        <f t="shared" si="8"/>
        <v>0</v>
      </c>
      <c r="M17" s="52">
        <v>0</v>
      </c>
      <c r="N17" s="51">
        <v>1.026</v>
      </c>
      <c r="O17" s="56">
        <f>(L17*N17)/100</f>
        <v>0</v>
      </c>
      <c r="P17" s="56">
        <f>M17+O17</f>
        <v>0</v>
      </c>
      <c r="Q17" s="72">
        <v>2035</v>
      </c>
    </row>
    <row r="18" spans="1:16" ht="12.75">
      <c r="A18">
        <v>2037</v>
      </c>
      <c r="C18" s="4">
        <v>0.0025</v>
      </c>
      <c r="E18">
        <f t="shared" si="0"/>
        <v>0</v>
      </c>
      <c r="F18">
        <f t="shared" si="1"/>
        <v>0</v>
      </c>
      <c r="G18">
        <v>0.702804</v>
      </c>
      <c r="H18">
        <f t="shared" si="2"/>
        <v>0</v>
      </c>
      <c r="K18" s="51"/>
      <c r="M18" s="44">
        <f>SUM(M2:M17)</f>
        <v>454470</v>
      </c>
      <c r="O18" s="44">
        <f>SUM(O2:O17)</f>
        <v>36178.62732</v>
      </c>
      <c r="P18" s="44">
        <f>M18+O18</f>
        <v>490648.62731999997</v>
      </c>
    </row>
    <row r="19" spans="1:8" ht="12.75">
      <c r="A19">
        <v>2038</v>
      </c>
      <c r="C19" s="4">
        <v>0.0025</v>
      </c>
      <c r="E19">
        <f t="shared" si="0"/>
        <v>0</v>
      </c>
      <c r="F19">
        <f t="shared" si="1"/>
        <v>0</v>
      </c>
      <c r="G19">
        <v>0.702804</v>
      </c>
      <c r="H19">
        <f t="shared" si="2"/>
        <v>0</v>
      </c>
    </row>
    <row r="20" spans="3:8" ht="12.75">
      <c r="C20" s="4">
        <v>0.0025</v>
      </c>
      <c r="E20">
        <f t="shared" si="0"/>
        <v>0</v>
      </c>
      <c r="F20">
        <f t="shared" si="1"/>
        <v>0</v>
      </c>
      <c r="G20">
        <v>0.702804</v>
      </c>
      <c r="H20">
        <f t="shared" si="2"/>
        <v>0</v>
      </c>
    </row>
    <row r="21" spans="3:8" ht="12.75">
      <c r="C21" s="4">
        <v>0.0025</v>
      </c>
      <c r="E21">
        <f t="shared" si="0"/>
        <v>0</v>
      </c>
      <c r="F21">
        <f t="shared" si="1"/>
        <v>0</v>
      </c>
      <c r="G21">
        <v>0.702804</v>
      </c>
      <c r="H21">
        <f t="shared" si="2"/>
        <v>0</v>
      </c>
    </row>
    <row r="22" spans="3:8" ht="12.75">
      <c r="C22" s="4">
        <v>0.0025</v>
      </c>
      <c r="E22">
        <f t="shared" si="0"/>
        <v>0</v>
      </c>
      <c r="F22">
        <f t="shared" si="1"/>
        <v>0</v>
      </c>
      <c r="G22">
        <v>0.702804</v>
      </c>
      <c r="H22">
        <f t="shared" si="2"/>
        <v>0</v>
      </c>
    </row>
    <row r="23" spans="3:8" ht="12.75">
      <c r="C23" s="4">
        <v>0.0025</v>
      </c>
      <c r="E23">
        <f t="shared" si="0"/>
        <v>0</v>
      </c>
      <c r="F23">
        <f t="shared" si="1"/>
        <v>0</v>
      </c>
      <c r="G23">
        <v>0.702804</v>
      </c>
      <c r="H23">
        <f t="shared" si="2"/>
        <v>0</v>
      </c>
    </row>
    <row r="24" ht="12.75">
      <c r="C24" s="4">
        <v>0.0025</v>
      </c>
    </row>
    <row r="25" ht="12.75">
      <c r="C25" s="4">
        <v>0.0025</v>
      </c>
    </row>
    <row r="26" ht="12.75">
      <c r="C26" s="4">
        <v>0.0025</v>
      </c>
    </row>
    <row r="27" ht="12.75">
      <c r="C27" s="4">
        <v>0.0025</v>
      </c>
    </row>
    <row r="28" ht="12.75">
      <c r="C28" s="4">
        <v>0.0025</v>
      </c>
    </row>
    <row r="29" ht="12.75">
      <c r="C29" s="4">
        <v>0.0025</v>
      </c>
    </row>
    <row r="30" spans="3:6" ht="12.75">
      <c r="C30" s="4">
        <v>0.0025</v>
      </c>
      <c r="D30" s="63">
        <f>SUM(D2:D29)</f>
        <v>290827.5</v>
      </c>
      <c r="F30" s="44">
        <f>SUM(F2:F29)</f>
        <v>289411.05714000005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Velta Vigovska</cp:lastModifiedBy>
  <cp:lastPrinted>2021-01-26T10:38:56Z</cp:lastPrinted>
  <dcterms:created xsi:type="dcterms:W3CDTF">2012-01-25T07:15:21Z</dcterms:created>
  <dcterms:modified xsi:type="dcterms:W3CDTF">2021-04-26T09:18:32Z</dcterms:modified>
  <cp:category/>
  <cp:version/>
  <cp:contentType/>
  <cp:contentStatus/>
</cp:coreProperties>
</file>